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8_{795A7BB8-EEA9-4ED5-A30B-94FB7A92579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ECTION II" sheetId="12" r:id="rId1"/>
    <sheet name="DATA" sheetId="1" r:id="rId2"/>
    <sheet name="Out_of_City" sheetId="14" r:id="rId3"/>
    <sheet name="CTX" sheetId="13" r:id="rId4"/>
    <sheet name="ITEM LIST" sheetId="2" r:id="rId5"/>
    <sheet name="Sheet1" sheetId="10" r:id="rId6"/>
    <sheet name="OTP_P2" sheetId="5" r:id="rId7"/>
    <sheet name="SCH_D" sheetId="9" r:id="rId8"/>
    <sheet name="Purchse_SchA" sheetId="8" r:id="rId9"/>
    <sheet name="Sheet2" sheetId="11" r:id="rId10"/>
    <sheet name="ProductSize" sheetId="6" r:id="rId11"/>
  </sheets>
  <externalReferences>
    <externalReference r:id="rId12"/>
  </externalReferences>
  <definedNames>
    <definedName name="_Add">[1]OTP!$E:$AH</definedName>
    <definedName name="_xlnm._FilterDatabase" localSheetId="1" hidden="1">DATA!$A$1:$T$104</definedName>
    <definedName name="_xlnm._FilterDatabase" localSheetId="4" hidden="1">'ITEM LIST'!$A$1:$J$1</definedName>
    <definedName name="_xlnm._FilterDatabase" localSheetId="2" hidden="1">Out_of_City!$A$1:$T$1</definedName>
    <definedName name="_ItemList">'ITEM LIST'!$A$1:$J$47</definedName>
    <definedName name="_LIST">ProductSize!$A$2:$D$37</definedName>
    <definedName name="_OTP">[1]OTP!$A:$AH</definedName>
  </definedNames>
  <calcPr calcId="181029"/>
  <pivotCaches>
    <pivotCache cacheId="5" r:id="rId13"/>
    <pivotCache cacheId="6" r:id="rId14"/>
    <pivotCache cacheId="7" r:id="rId15"/>
    <pivotCache cacheId="8" r:id="rId16"/>
    <pivotCache cacheId="10" r:id="rId17"/>
    <pivotCache cacheId="11" r:id="rId18"/>
    <pivotCache cacheId="1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K2" i="13" l="1"/>
  <c r="S3" i="1"/>
  <c r="T4" i="1"/>
  <c r="T9" i="1"/>
  <c r="T10" i="1"/>
  <c r="T11" i="1"/>
  <c r="T12" i="1"/>
  <c r="T17" i="1"/>
  <c r="T19" i="1"/>
  <c r="T21" i="1"/>
  <c r="T22" i="1"/>
  <c r="T26" i="1"/>
  <c r="T27" i="1"/>
  <c r="T28" i="1"/>
  <c r="T29" i="1"/>
  <c r="T30" i="1"/>
  <c r="S31" i="1"/>
  <c r="S32" i="1"/>
  <c r="S33" i="1"/>
  <c r="T34" i="1"/>
  <c r="S35" i="1"/>
  <c r="S36" i="1"/>
  <c r="S37" i="1"/>
  <c r="S38" i="1"/>
  <c r="S39" i="1"/>
  <c r="S40" i="1"/>
  <c r="S41" i="1"/>
  <c r="T42" i="1"/>
  <c r="S43" i="1"/>
  <c r="S44" i="1"/>
  <c r="S45" i="1"/>
  <c r="S46" i="1"/>
  <c r="S47" i="1"/>
  <c r="S48" i="1"/>
  <c r="S49" i="1"/>
  <c r="T50" i="1"/>
  <c r="S51" i="1"/>
  <c r="S52" i="1"/>
  <c r="S53" i="1"/>
  <c r="S54" i="1"/>
  <c r="S55" i="1"/>
  <c r="S56" i="1"/>
  <c r="S57" i="1"/>
  <c r="T58" i="1"/>
  <c r="S59" i="1"/>
  <c r="S60" i="1"/>
  <c r="S61" i="1"/>
  <c r="S62" i="1"/>
  <c r="S64" i="1"/>
  <c r="S65" i="1"/>
  <c r="T66" i="1"/>
  <c r="T67" i="1"/>
  <c r="S68" i="1"/>
  <c r="S69" i="1"/>
  <c r="S70" i="1"/>
  <c r="S71" i="1"/>
  <c r="T72" i="1"/>
  <c r="T73" i="1"/>
  <c r="T74" i="1"/>
  <c r="T75" i="1"/>
  <c r="S76" i="1"/>
  <c r="S77" i="1"/>
  <c r="S78" i="1"/>
  <c r="T79" i="1"/>
  <c r="T80" i="1"/>
  <c r="T81" i="1"/>
  <c r="T82" i="1"/>
  <c r="T83" i="1"/>
  <c r="S84" i="1"/>
  <c r="S85" i="1"/>
  <c r="T86" i="1"/>
  <c r="S87" i="1"/>
  <c r="T88" i="1"/>
  <c r="T89" i="1"/>
  <c r="T90" i="1"/>
  <c r="T91" i="1"/>
  <c r="S92" i="1"/>
  <c r="S93" i="1"/>
  <c r="S94" i="1"/>
  <c r="T95" i="1"/>
  <c r="T96" i="1"/>
  <c r="T97" i="1"/>
  <c r="T98" i="1"/>
  <c r="T99" i="1"/>
  <c r="S100" i="1"/>
  <c r="S101" i="1"/>
  <c r="T102" i="1"/>
  <c r="S103" i="1"/>
  <c r="T104" i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2" i="13"/>
  <c r="T2" i="1"/>
  <c r="T15" i="1" l="1"/>
  <c r="T6" i="1"/>
  <c r="T20" i="1"/>
  <c r="T8" i="1"/>
  <c r="T3" i="1"/>
  <c r="S99" i="1"/>
  <c r="S91" i="1"/>
  <c r="S83" i="1"/>
  <c r="S75" i="1"/>
  <c r="S67" i="1"/>
  <c r="S58" i="1"/>
  <c r="S50" i="1"/>
  <c r="S42" i="1"/>
  <c r="S34" i="1"/>
  <c r="S26" i="1"/>
  <c r="S17" i="1"/>
  <c r="S9" i="1"/>
  <c r="T57" i="1"/>
  <c r="T49" i="1"/>
  <c r="T41" i="1"/>
  <c r="T33" i="1"/>
  <c r="S90" i="1"/>
  <c r="S66" i="1"/>
  <c r="S25" i="1"/>
  <c r="T103" i="1"/>
  <c r="T56" i="1"/>
  <c r="T25" i="1"/>
  <c r="S2" i="1"/>
  <c r="S81" i="1"/>
  <c r="S7" i="1"/>
  <c r="T94" i="1"/>
  <c r="T70" i="1"/>
  <c r="T47" i="1"/>
  <c r="T24" i="1"/>
  <c r="S104" i="1"/>
  <c r="S88" i="1"/>
  <c r="S72" i="1"/>
  <c r="S14" i="1"/>
  <c r="T101" i="1"/>
  <c r="T85" i="1"/>
  <c r="T69" i="1"/>
  <c r="T54" i="1"/>
  <c r="T38" i="1"/>
  <c r="T23" i="1"/>
  <c r="T14" i="1"/>
  <c r="S95" i="1"/>
  <c r="S79" i="1"/>
  <c r="S30" i="1"/>
  <c r="S22" i="1"/>
  <c r="S5" i="1"/>
  <c r="T92" i="1"/>
  <c r="T84" i="1"/>
  <c r="T68" i="1"/>
  <c r="T53" i="1"/>
  <c r="T37" i="1"/>
  <c r="T13" i="1"/>
  <c r="S82" i="1"/>
  <c r="S8" i="1"/>
  <c r="T87" i="1"/>
  <c r="T71" i="1"/>
  <c r="T65" i="1"/>
  <c r="T40" i="1"/>
  <c r="T16" i="1"/>
  <c r="S97" i="1"/>
  <c r="S73" i="1"/>
  <c r="S24" i="1"/>
  <c r="T78" i="1"/>
  <c r="T64" i="1"/>
  <c r="T39" i="1"/>
  <c r="T31" i="1"/>
  <c r="T7" i="1"/>
  <c r="S96" i="1"/>
  <c r="S80" i="1"/>
  <c r="S23" i="1"/>
  <c r="S6" i="1"/>
  <c r="T93" i="1"/>
  <c r="T77" i="1"/>
  <c r="T62" i="1"/>
  <c r="T46" i="1"/>
  <c r="S13" i="1"/>
  <c r="T100" i="1"/>
  <c r="T76" i="1"/>
  <c r="T61" i="1"/>
  <c r="T45" i="1"/>
  <c r="T5" i="1"/>
  <c r="S102" i="1"/>
  <c r="S86" i="1"/>
  <c r="S29" i="1"/>
  <c r="S21" i="1"/>
  <c r="S12" i="1"/>
  <c r="S4" i="1"/>
  <c r="T60" i="1"/>
  <c r="T52" i="1"/>
  <c r="T44" i="1"/>
  <c r="T36" i="1"/>
  <c r="S98" i="1"/>
  <c r="S74" i="1"/>
  <c r="S16" i="1"/>
  <c r="T48" i="1"/>
  <c r="T32" i="1"/>
  <c r="S89" i="1"/>
  <c r="S15" i="1"/>
  <c r="T55" i="1"/>
  <c r="S28" i="1"/>
  <c r="S20" i="1"/>
  <c r="S11" i="1"/>
  <c r="T59" i="1"/>
  <c r="T51" i="1"/>
  <c r="T43" i="1"/>
  <c r="T35" i="1"/>
  <c r="S27" i="1"/>
  <c r="S19" i="1"/>
  <c r="S10" i="1"/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R9" i="1" s="1"/>
  <c r="K16" i="13"/>
  <c r="K17" i="13"/>
  <c r="K18" i="13"/>
  <c r="K19" i="13"/>
  <c r="K20" i="13"/>
  <c r="K21" i="13"/>
  <c r="K22" i="13"/>
  <c r="K23" i="13"/>
  <c r="K24" i="13"/>
  <c r="K25" i="13"/>
  <c r="K26" i="13"/>
  <c r="R35" i="1" s="1"/>
  <c r="K27" i="13"/>
  <c r="K28" i="13"/>
  <c r="K29" i="13"/>
  <c r="K30" i="13"/>
  <c r="R36" i="1" s="1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R37" i="1" s="1"/>
  <c r="K60" i="13"/>
  <c r="K61" i="13"/>
  <c r="K62" i="13"/>
  <c r="K63" i="13"/>
  <c r="K64" i="13"/>
  <c r="K65" i="13"/>
  <c r="K66" i="13"/>
  <c r="K67" i="13"/>
  <c r="K68" i="13"/>
  <c r="K69" i="13"/>
  <c r="R90" i="1" s="1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R91" i="1" s="1"/>
  <c r="K91" i="13"/>
  <c r="K92" i="13"/>
  <c r="K93" i="13"/>
  <c r="K94" i="13"/>
  <c r="K95" i="13"/>
  <c r="K96" i="13"/>
  <c r="K97" i="13"/>
  <c r="R38" i="1" s="1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R97" i="1" s="1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R20" i="1" s="1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R98" i="1" s="1"/>
  <c r="K188" i="13"/>
  <c r="K189" i="13"/>
  <c r="K190" i="13"/>
  <c r="K191" i="13"/>
  <c r="R84" i="1" s="1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R27" i="1" s="1"/>
  <c r="K210" i="13"/>
  <c r="K211" i="13"/>
  <c r="K212" i="13"/>
  <c r="K213" i="13"/>
  <c r="K214" i="13"/>
  <c r="K215" i="13"/>
  <c r="K216" i="13"/>
  <c r="K217" i="13"/>
  <c r="K218" i="13"/>
  <c r="K219" i="13"/>
  <c r="K220" i="13"/>
  <c r="R49" i="1" s="1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R100" i="1" s="1"/>
  <c r="K270" i="13"/>
  <c r="K271" i="13"/>
  <c r="K272" i="13"/>
  <c r="K273" i="13"/>
  <c r="K274" i="13"/>
  <c r="R51" i="1" s="1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R52" i="1" s="1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R53" i="1" s="1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R32" i="1" s="1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R103" i="1" s="1"/>
  <c r="K389" i="13"/>
  <c r="K390" i="13"/>
  <c r="K391" i="13"/>
  <c r="K392" i="13"/>
  <c r="K393" i="13"/>
  <c r="R60" i="1" l="1"/>
  <c r="R62" i="1"/>
  <c r="R61" i="1"/>
  <c r="R55" i="1"/>
  <c r="R29" i="1"/>
  <c r="R30" i="1"/>
  <c r="R54" i="1"/>
  <c r="R7" i="1"/>
  <c r="R69" i="1"/>
  <c r="R3" i="1"/>
  <c r="R21" i="1"/>
  <c r="R22" i="1"/>
  <c r="R40" i="1"/>
  <c r="R41" i="1"/>
  <c r="R42" i="1"/>
  <c r="R70" i="1"/>
  <c r="R72" i="1"/>
  <c r="R71" i="1"/>
  <c r="R104" i="1"/>
  <c r="R73" i="1"/>
  <c r="R74" i="1"/>
  <c r="R4" i="1"/>
  <c r="R5" i="1"/>
  <c r="R33" i="1"/>
  <c r="R34" i="1"/>
  <c r="R43" i="1"/>
  <c r="R68" i="1"/>
  <c r="R85" i="1"/>
  <c r="R2" i="1"/>
  <c r="R64" i="1"/>
  <c r="R66" i="1"/>
  <c r="R65" i="1"/>
  <c r="R48" i="1"/>
  <c r="R86" i="1"/>
  <c r="R93" i="1"/>
  <c r="R92" i="1"/>
  <c r="R87" i="1"/>
  <c r="R31" i="1"/>
  <c r="R88" i="1"/>
  <c r="R81" i="1"/>
  <c r="R89" i="1"/>
  <c r="R82" i="1"/>
  <c r="R56" i="1"/>
  <c r="R57" i="1"/>
  <c r="R58" i="1"/>
  <c r="R59" i="1"/>
  <c r="R83" i="1"/>
  <c r="R16" i="1"/>
  <c r="R17" i="1"/>
  <c r="R10" i="1"/>
  <c r="R11" i="1"/>
  <c r="R12" i="1"/>
  <c r="R14" i="1"/>
  <c r="R15" i="1"/>
  <c r="R13" i="1"/>
  <c r="R6" i="1"/>
  <c r="R94" i="1"/>
  <c r="R77" i="1"/>
  <c r="R95" i="1"/>
  <c r="R96" i="1"/>
  <c r="R75" i="1"/>
  <c r="R76" i="1"/>
  <c r="R80" i="1"/>
  <c r="R79" i="1"/>
  <c r="R50" i="1"/>
  <c r="R28" i="1"/>
  <c r="R8" i="1"/>
  <c r="R78" i="1"/>
  <c r="R99" i="1"/>
  <c r="R102" i="1"/>
  <c r="R101" i="1"/>
  <c r="R25" i="1"/>
  <c r="R26" i="1"/>
  <c r="R67" i="1"/>
  <c r="R46" i="1"/>
  <c r="R47" i="1"/>
  <c r="R24" i="1"/>
  <c r="R44" i="1"/>
  <c r="R45" i="1"/>
  <c r="R23" i="1"/>
  <c r="R19" i="1"/>
  <c r="R39" i="1"/>
  <c r="N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O101" i="1" l="1"/>
  <c r="O102" i="1"/>
  <c r="O103" i="1"/>
  <c r="O104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B13" i="12"/>
  <c r="D21" i="12" l="1"/>
  <c r="D20" i="12"/>
  <c r="B14" i="12"/>
  <c r="B18" i="12"/>
  <c r="B23" i="12"/>
  <c r="B22" i="12"/>
  <c r="B15" i="12"/>
  <c r="B16" i="12"/>
  <c r="B19" i="12"/>
  <c r="B17" i="12"/>
  <c r="D23" i="12" l="1"/>
  <c r="D22" i="12"/>
  <c r="D19" i="12"/>
  <c r="D18" i="12"/>
  <c r="D17" i="12"/>
  <c r="D16" i="12"/>
  <c r="D15" i="12"/>
  <c r="D14" i="12"/>
  <c r="D13" i="12"/>
  <c r="D24" i="12" l="1"/>
  <c r="I3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P104" i="1" s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P77" i="1" l="1"/>
  <c r="P87" i="1"/>
  <c r="P92" i="1"/>
  <c r="P101" i="1"/>
  <c r="P102" i="1"/>
  <c r="P103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93" i="1"/>
  <c r="P94" i="1"/>
  <c r="P95" i="1"/>
  <c r="P96" i="1"/>
  <c r="P97" i="1"/>
  <c r="P98" i="1"/>
  <c r="P99" i="1"/>
  <c r="P100" i="1"/>
  <c r="P88" i="1"/>
  <c r="P89" i="1"/>
  <c r="P90" i="1"/>
  <c r="P91" i="1"/>
  <c r="P72" i="1"/>
  <c r="P73" i="1"/>
  <c r="P74" i="1"/>
  <c r="P75" i="1"/>
  <c r="P76" i="1"/>
  <c r="P29" i="1"/>
  <c r="P30" i="1"/>
  <c r="P31" i="1"/>
  <c r="P83" i="1"/>
  <c r="P84" i="1"/>
  <c r="P85" i="1"/>
  <c r="P86" i="1"/>
  <c r="P68" i="1"/>
  <c r="P69" i="1"/>
  <c r="P70" i="1"/>
  <c r="P71" i="1"/>
  <c r="P3" i="1"/>
  <c r="P4" i="1"/>
  <c r="P5" i="1"/>
  <c r="P2" i="1"/>
  <c r="P78" i="1"/>
  <c r="P79" i="1"/>
  <c r="P80" i="1"/>
  <c r="P81" i="1"/>
  <c r="P82" i="1"/>
  <c r="P6" i="1"/>
  <c r="P7" i="1"/>
  <c r="P64" i="1"/>
  <c r="P65" i="1"/>
  <c r="P66" i="1"/>
  <c r="P6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8" i="1"/>
  <c r="P9" i="1"/>
  <c r="P10" i="1"/>
  <c r="H47" i="2"/>
  <c r="J47" i="2" s="1"/>
  <c r="H46" i="2"/>
  <c r="J46" i="2" s="1"/>
  <c r="H45" i="2"/>
  <c r="J45" i="2"/>
  <c r="H44" i="2" l="1"/>
  <c r="J44" i="2"/>
  <c r="H43" i="2"/>
  <c r="J43" i="2" s="1"/>
  <c r="H42" i="2"/>
  <c r="J42" i="2" s="1"/>
  <c r="H41" i="2"/>
  <c r="J41" i="2" s="1"/>
  <c r="H40" i="2"/>
  <c r="J40" i="2" s="1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7" i="8"/>
  <c r="M19" i="8"/>
  <c r="M20" i="8"/>
  <c r="M21" i="8"/>
  <c r="M22" i="8"/>
  <c r="M23" i="8"/>
  <c r="M24" i="8"/>
  <c r="M25" i="8"/>
  <c r="M26" i="8"/>
  <c r="M27" i="8"/>
  <c r="M28" i="8"/>
  <c r="M29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2" i="8"/>
  <c r="R60" i="5" l="1"/>
  <c r="R59" i="5"/>
  <c r="R58" i="5"/>
  <c r="R57" i="5"/>
  <c r="R56" i="5"/>
  <c r="R55" i="5"/>
  <c r="R54" i="5"/>
  <c r="R53" i="5"/>
  <c r="R52" i="5"/>
  <c r="R51" i="5"/>
  <c r="R50" i="5"/>
  <c r="R61" i="5" l="1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L436" i="8" l="1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N31" i="8" s="1"/>
  <c r="L30" i="8"/>
  <c r="M30" i="8" s="1"/>
  <c r="L29" i="8"/>
  <c r="N29" i="8" s="1"/>
  <c r="L28" i="8"/>
  <c r="N28" i="8" s="1"/>
  <c r="L27" i="8"/>
  <c r="N27" i="8" s="1"/>
  <c r="L26" i="8"/>
  <c r="N26" i="8" s="1"/>
  <c r="L25" i="8"/>
  <c r="N25" i="8" s="1"/>
  <c r="L24" i="8"/>
  <c r="N24" i="8" s="1"/>
  <c r="L23" i="8"/>
  <c r="N23" i="8" s="1"/>
  <c r="L22" i="8"/>
  <c r="N22" i="8" s="1"/>
  <c r="L21" i="8"/>
  <c r="N21" i="8" s="1"/>
  <c r="L20" i="8"/>
  <c r="N20" i="8" s="1"/>
  <c r="L19" i="8"/>
  <c r="N19" i="8" s="1"/>
  <c r="L18" i="8"/>
  <c r="L17" i="8"/>
  <c r="N17" i="8" s="1"/>
  <c r="L16" i="8"/>
  <c r="L15" i="8"/>
  <c r="N15" i="8" s="1"/>
  <c r="L14" i="8"/>
  <c r="N14" i="8" s="1"/>
  <c r="L13" i="8"/>
  <c r="N13" i="8" s="1"/>
  <c r="L12" i="8"/>
  <c r="N12" i="8" s="1"/>
  <c r="L11" i="8"/>
  <c r="N11" i="8" s="1"/>
  <c r="L10" i="8"/>
  <c r="N10" i="8" s="1"/>
  <c r="L9" i="8"/>
  <c r="N9" i="8" s="1"/>
  <c r="L8" i="8"/>
  <c r="N8" i="8" s="1"/>
  <c r="L7" i="8"/>
  <c r="N7" i="8" s="1"/>
  <c r="L6" i="8"/>
  <c r="N6" i="8" s="1"/>
  <c r="L5" i="8"/>
  <c r="N5" i="8" s="1"/>
  <c r="L4" i="8"/>
  <c r="N4" i="8" s="1"/>
  <c r="L3" i="8"/>
  <c r="N3" i="8" s="1"/>
  <c r="L2" i="8"/>
  <c r="N2" i="8" s="1"/>
  <c r="M16" i="8" l="1"/>
  <c r="N16" i="8"/>
  <c r="M18" i="8"/>
  <c r="N18" i="8"/>
  <c r="O60" i="5"/>
  <c r="O59" i="5"/>
  <c r="O58" i="5"/>
  <c r="O57" i="5"/>
  <c r="O56" i="5"/>
  <c r="O55" i="5"/>
  <c r="O54" i="5"/>
  <c r="O53" i="5"/>
  <c r="O52" i="5"/>
  <c r="O51" i="5"/>
  <c r="O50" i="5"/>
  <c r="O61" i="5" l="1"/>
  <c r="K60" i="5"/>
  <c r="K59" i="5"/>
  <c r="K58" i="5"/>
  <c r="K57" i="5"/>
  <c r="K56" i="5"/>
  <c r="K55" i="5"/>
  <c r="K54" i="5"/>
  <c r="K53" i="5"/>
  <c r="K52" i="5"/>
  <c r="K51" i="5"/>
  <c r="K50" i="5"/>
  <c r="D39" i="6"/>
  <c r="J22" i="2"/>
  <c r="D35" i="2"/>
  <c r="C2" i="2"/>
  <c r="D2" i="2"/>
  <c r="C3" i="2"/>
  <c r="D3" i="2"/>
  <c r="C4" i="2"/>
  <c r="D4" i="2"/>
  <c r="C5" i="2"/>
  <c r="D5" i="2"/>
  <c r="C6" i="2"/>
  <c r="D6" i="2"/>
  <c r="C7" i="2"/>
  <c r="D7" i="2"/>
  <c r="C23" i="2"/>
  <c r="D23" i="2"/>
  <c r="C8" i="2"/>
  <c r="D8" i="2"/>
  <c r="C10" i="2"/>
  <c r="D10" i="2"/>
  <c r="C24" i="2"/>
  <c r="D24" i="2"/>
  <c r="C22" i="2"/>
  <c r="D22" i="2"/>
  <c r="C30" i="2"/>
  <c r="D30" i="2"/>
  <c r="C25" i="2"/>
  <c r="D25" i="2"/>
  <c r="C26" i="2"/>
  <c r="D26" i="2"/>
  <c r="C27" i="2"/>
  <c r="D27" i="2"/>
  <c r="C11" i="2"/>
  <c r="D11" i="2"/>
  <c r="C12" i="2"/>
  <c r="D12" i="2"/>
  <c r="C13" i="2"/>
  <c r="D13" i="2"/>
  <c r="C14" i="2"/>
  <c r="D14" i="2"/>
  <c r="C15" i="2"/>
  <c r="D15" i="2"/>
  <c r="C36" i="2"/>
  <c r="D36" i="2"/>
  <c r="C37" i="2"/>
  <c r="D37" i="2"/>
  <c r="C38" i="2"/>
  <c r="D38" i="2"/>
  <c r="C39" i="2"/>
  <c r="D39" i="2"/>
  <c r="C31" i="2"/>
  <c r="D31" i="2"/>
  <c r="C17" i="2"/>
  <c r="D17" i="2"/>
  <c r="C18" i="2"/>
  <c r="D18" i="2"/>
  <c r="C32" i="2"/>
  <c r="D32" i="2"/>
  <c r="C33" i="2"/>
  <c r="D33" i="2"/>
  <c r="C19" i="2"/>
  <c r="D19" i="2"/>
  <c r="D29" i="2"/>
  <c r="C20" i="2"/>
  <c r="D20" i="2"/>
  <c r="C21" i="2"/>
  <c r="D21" i="2"/>
  <c r="K61" i="5" l="1"/>
  <c r="K65" i="5" s="1"/>
  <c r="D34" i="2"/>
  <c r="C34" i="2"/>
  <c r="H34" i="2" l="1"/>
  <c r="J34" i="2" s="1"/>
  <c r="H3" i="2"/>
  <c r="J3" i="2" s="1"/>
  <c r="H7" i="2"/>
  <c r="I7" i="2" s="1"/>
  <c r="H23" i="2"/>
  <c r="J23" i="2" s="1"/>
  <c r="H8" i="2"/>
  <c r="J8" i="2" s="1"/>
  <c r="H9" i="2"/>
  <c r="J9" i="2" s="1"/>
  <c r="H10" i="2"/>
  <c r="J10" i="2" s="1"/>
  <c r="H24" i="2"/>
  <c r="J24" i="2" s="1"/>
  <c r="H22" i="2"/>
  <c r="I22" i="2" s="1"/>
  <c r="P32" i="1" s="1"/>
  <c r="H30" i="2"/>
  <c r="J30" i="2" s="1"/>
  <c r="Q32" i="1" s="1"/>
  <c r="H25" i="2"/>
  <c r="J25" i="2" s="1"/>
  <c r="H26" i="2"/>
  <c r="J26" i="2" s="1"/>
  <c r="H27" i="2"/>
  <c r="J27" i="2" s="1"/>
  <c r="H11" i="2"/>
  <c r="J11" i="2" s="1"/>
  <c r="H28" i="2"/>
  <c r="J28" i="2" s="1"/>
  <c r="H12" i="2"/>
  <c r="J12" i="2" s="1"/>
  <c r="H13" i="2"/>
  <c r="J13" i="2" s="1"/>
  <c r="H14" i="2"/>
  <c r="J14" i="2" s="1"/>
  <c r="H15" i="2"/>
  <c r="J15" i="2" s="1"/>
  <c r="H36" i="2"/>
  <c r="J36" i="2" s="1"/>
  <c r="H37" i="2"/>
  <c r="J37" i="2" s="1"/>
  <c r="H38" i="2"/>
  <c r="J38" i="2" s="1"/>
  <c r="H39" i="2"/>
  <c r="J39" i="2" s="1"/>
  <c r="H16" i="2"/>
  <c r="J16" i="2" s="1"/>
  <c r="Q92" i="1" s="1"/>
  <c r="H31" i="2"/>
  <c r="J31" i="2" s="1"/>
  <c r="H17" i="2"/>
  <c r="J17" i="2" s="1"/>
  <c r="H18" i="2"/>
  <c r="J18" i="2" s="1"/>
  <c r="Q87" i="1" s="1"/>
  <c r="H32" i="2"/>
  <c r="J32" i="2" s="1"/>
  <c r="H33" i="2"/>
  <c r="J33" i="2" s="1"/>
  <c r="H19" i="2"/>
  <c r="I19" i="2" s="1"/>
  <c r="H29" i="2"/>
  <c r="J29" i="2" s="1"/>
  <c r="H20" i="2"/>
  <c r="J20" i="2" s="1"/>
  <c r="H21" i="2"/>
  <c r="J21" i="2" s="1"/>
  <c r="Q104" i="1" s="1"/>
  <c r="H4" i="2"/>
  <c r="J4" i="2" s="1"/>
  <c r="H5" i="2"/>
  <c r="J5" i="2" s="1"/>
  <c r="H6" i="2"/>
  <c r="J6" i="2" s="1"/>
  <c r="H2" i="2"/>
  <c r="J2" i="2" s="1"/>
  <c r="H35" i="2"/>
  <c r="J35" i="2" s="1"/>
  <c r="Q77" i="1" l="1"/>
  <c r="Q101" i="1"/>
  <c r="Q102" i="1"/>
  <c r="Q103" i="1"/>
  <c r="Q12" i="1"/>
  <c r="Q11" i="1"/>
  <c r="Q13" i="1"/>
  <c r="Q93" i="1"/>
  <c r="Q94" i="1"/>
  <c r="Q95" i="1"/>
  <c r="Q96" i="1"/>
  <c r="Q97" i="1"/>
  <c r="Q98" i="1"/>
  <c r="Q99" i="1"/>
  <c r="Q100" i="1"/>
  <c r="Q88" i="1"/>
  <c r="Q89" i="1"/>
  <c r="Q90" i="1"/>
  <c r="Q91" i="1"/>
  <c r="Q29" i="1"/>
  <c r="Q30" i="1"/>
  <c r="Q31" i="1"/>
  <c r="P11" i="1"/>
  <c r="P12" i="1"/>
  <c r="P13" i="1"/>
  <c r="Q2" i="1"/>
  <c r="Q3" i="1"/>
  <c r="Q4" i="1"/>
  <c r="Q5" i="1"/>
  <c r="Q75" i="1"/>
  <c r="Q76" i="1"/>
  <c r="Q74" i="1"/>
  <c r="Q73" i="1"/>
  <c r="Q72" i="1"/>
  <c r="Q34" i="1"/>
  <c r="Q38" i="1"/>
  <c r="Q42" i="1"/>
  <c r="Q46" i="1"/>
  <c r="Q50" i="1"/>
  <c r="Q54" i="1"/>
  <c r="Q58" i="1"/>
  <c r="Q62" i="1"/>
  <c r="Q44" i="1"/>
  <c r="Q52" i="1"/>
  <c r="Q60" i="1"/>
  <c r="Q39" i="1"/>
  <c r="Q43" i="1"/>
  <c r="Q51" i="1"/>
  <c r="Q59" i="1"/>
  <c r="Q33" i="1"/>
  <c r="Q37" i="1"/>
  <c r="Q41" i="1"/>
  <c r="Q45" i="1"/>
  <c r="Q49" i="1"/>
  <c r="Q53" i="1"/>
  <c r="Q57" i="1"/>
  <c r="Q61" i="1"/>
  <c r="Q36" i="1"/>
  <c r="Q40" i="1"/>
  <c r="Q48" i="1"/>
  <c r="Q56" i="1"/>
  <c r="Q35" i="1"/>
  <c r="Q47" i="1"/>
  <c r="Q55" i="1"/>
  <c r="Q63" i="1"/>
  <c r="Q8" i="1"/>
  <c r="Q9" i="1"/>
  <c r="Q10" i="1"/>
  <c r="Q65" i="1"/>
  <c r="Q67" i="1"/>
  <c r="Q66" i="1"/>
  <c r="Q64" i="1"/>
  <c r="Q83" i="1"/>
  <c r="Q84" i="1"/>
  <c r="Q85" i="1"/>
  <c r="Q86" i="1"/>
  <c r="Q78" i="1"/>
  <c r="Q81" i="1"/>
  <c r="Q82" i="1"/>
  <c r="Q80" i="1"/>
  <c r="Q79" i="1"/>
  <c r="Q71" i="1"/>
  <c r="Q69" i="1"/>
  <c r="Q70" i="1"/>
  <c r="Q68" i="1"/>
  <c r="Q16" i="1"/>
  <c r="Q20" i="1"/>
  <c r="Q24" i="1"/>
  <c r="Q28" i="1"/>
  <c r="Q18" i="1"/>
  <c r="Q26" i="1"/>
  <c r="Q21" i="1"/>
  <c r="Q15" i="1"/>
  <c r="Q19" i="1"/>
  <c r="Q23" i="1"/>
  <c r="Q27" i="1"/>
  <c r="Q14" i="1"/>
  <c r="Q22" i="1"/>
  <c r="Q17" i="1"/>
  <c r="Q25" i="1"/>
  <c r="Q7" i="1"/>
  <c r="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ZhaoMeiLan</author>
  </authors>
  <commentList>
    <comment ref="K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ZhaoMeiLan:
5 OR 6 pack in an order?
</t>
        </r>
      </text>
    </comment>
    <comment ref="K5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ZhaoMeiLan:
5 OR 6 pack in an order?
</t>
        </r>
      </text>
    </comment>
  </commentList>
</comments>
</file>

<file path=xl/sharedStrings.xml><?xml version="1.0" encoding="utf-8"?>
<sst xmlns="http://schemas.openxmlformats.org/spreadsheetml/2006/main" count="4039" uniqueCount="2078">
  <si>
    <t>SOLD</t>
  </si>
  <si>
    <t>DESCRIPTION</t>
  </si>
  <si>
    <t>CUSTOMER</t>
  </si>
  <si>
    <t>SNUS</t>
  </si>
  <si>
    <t>DUT</t>
  </si>
  <si>
    <t>ALR</t>
  </si>
  <si>
    <t>AST</t>
  </si>
  <si>
    <t>B40</t>
  </si>
  <si>
    <t>BCOMB</t>
  </si>
  <si>
    <t>BLW</t>
  </si>
  <si>
    <t>CIGARS</t>
  </si>
  <si>
    <t>BUG</t>
  </si>
  <si>
    <t>CH</t>
  </si>
  <si>
    <t>COP</t>
  </si>
  <si>
    <t>COPENHAGEN</t>
  </si>
  <si>
    <t>CRI6</t>
  </si>
  <si>
    <t>DAN</t>
  </si>
  <si>
    <t>TOB</t>
  </si>
  <si>
    <t>DARK</t>
  </si>
  <si>
    <t>DPP</t>
  </si>
  <si>
    <t>DRU</t>
  </si>
  <si>
    <t>ENT</t>
  </si>
  <si>
    <t>ENT1</t>
  </si>
  <si>
    <t>GA3</t>
  </si>
  <si>
    <t>GENS</t>
  </si>
  <si>
    <t>GRI</t>
  </si>
  <si>
    <t>GRI1</t>
  </si>
  <si>
    <t>GRIP</t>
  </si>
  <si>
    <t>HYPE</t>
  </si>
  <si>
    <t>KOD</t>
  </si>
  <si>
    <t>KODIAK</t>
  </si>
  <si>
    <t>PBB</t>
  </si>
  <si>
    <t>PBP</t>
  </si>
  <si>
    <t>SKA</t>
  </si>
  <si>
    <t>SKO1</t>
  </si>
  <si>
    <t>SMO</t>
  </si>
  <si>
    <t>KNC</t>
  </si>
  <si>
    <t>W25</t>
  </si>
  <si>
    <t>WHI</t>
  </si>
  <si>
    <t>H&amp;J</t>
  </si>
  <si>
    <t>ITEM #</t>
  </si>
  <si>
    <t>CAMEL SNUS MELLOW</t>
  </si>
  <si>
    <t>BLACK &amp; MILD 25</t>
  </si>
  <si>
    <t>BLACK &amp; MILD WOOD TIP ORIG 5CT PK</t>
  </si>
  <si>
    <t>CAMEL SNUS FROST</t>
  </si>
  <si>
    <t>AL CAPONE RUM DIPPED SLIM 10/10PK</t>
  </si>
  <si>
    <t>BACKWOODS CIGAR 5X8 PACK</t>
  </si>
  <si>
    <t>D VILLE GOLD 4 CIGARS 6S</t>
  </si>
  <si>
    <t>BUGLER TOBACCO</t>
  </si>
  <si>
    <t>DUTCH MASTER PALMA PACKS</t>
  </si>
  <si>
    <t>DUTCH PALMA BOX 55</t>
  </si>
  <si>
    <t>ENTOURAGE 25 CIGARS</t>
  </si>
  <si>
    <t>GENERAL SWEDISH SNUS</t>
  </si>
  <si>
    <t>GRIZZLY LONG CUT WINTER GREEN</t>
  </si>
  <si>
    <t>GRIZZLY WINTERGREEN POUCHES</t>
  </si>
  <si>
    <t>PHILLIES BLUND PACKS</t>
  </si>
  <si>
    <t>SKOAL RG/LC CHEW TOB</t>
  </si>
  <si>
    <t>SKOAL POUCHES 5 CT</t>
  </si>
  <si>
    <t>SMOKER'S CHOICE LARGE CIGARS</t>
  </si>
  <si>
    <t>TOP TOBACCO</t>
  </si>
  <si>
    <t>WHITEOWL INVINCIBLE</t>
  </si>
  <si>
    <t>BLACK &amp; MILD 25 WINE</t>
  </si>
  <si>
    <t>AMERICAN SPRIT TOBACCO</t>
  </si>
  <si>
    <t>BACKWOOD SWT SINGLES 24</t>
  </si>
  <si>
    <t>CHEYENNE LTL CIG 100S</t>
  </si>
  <si>
    <t>CRISS CROSS PIPE 6OZ</t>
  </si>
  <si>
    <t>DANISH EXPORT CIG TOB</t>
  </si>
  <si>
    <t>DARK HORSE 6OZ BAG</t>
  </si>
  <si>
    <t>DRUM TOBACCO</t>
  </si>
  <si>
    <t>ENTOURAGE PALMA 4 PACK 6</t>
  </si>
  <si>
    <t>GRIZZLY LONG CUT MINT</t>
  </si>
  <si>
    <t>PHILLES BLUNT BOX 50</t>
  </si>
  <si>
    <t>WANT DT</t>
  </si>
  <si>
    <t>TOTAL PRC</t>
  </si>
  <si>
    <t>UNIT PRC</t>
  </si>
  <si>
    <t>CUST #</t>
  </si>
  <si>
    <t>P/O #</t>
  </si>
  <si>
    <t>ORDER #</t>
  </si>
  <si>
    <t>LIN UOM</t>
  </si>
  <si>
    <t>ORDER SHIP</t>
  </si>
  <si>
    <t>OTP Category</t>
  </si>
  <si>
    <t>Level I Qrt</t>
  </si>
  <si>
    <t>Level II Qrt</t>
  </si>
  <si>
    <t>LOOSE TOBACCO</t>
  </si>
  <si>
    <t>LITTLE CIGAR</t>
  </si>
  <si>
    <t>SMOKELESS TOBACCO</t>
  </si>
  <si>
    <t>Grand Total</t>
  </si>
  <si>
    <t>Sum of ORDER SHIP</t>
  </si>
  <si>
    <t>PRODUCT CODE</t>
  </si>
  <si>
    <t>PRODUCT NAME</t>
  </si>
  <si>
    <t>WEIGHT</t>
  </si>
  <si>
    <t>12 PACK  / .65 OZ</t>
  </si>
  <si>
    <t>BLACK &amp; MILD 10/5 PACK</t>
  </si>
  <si>
    <t>BLACK &amp; MILD ROYALE 10/5 CT PK</t>
  </si>
  <si>
    <t>12 POUCHES</t>
  </si>
  <si>
    <t>1.2 OZ CANS NET WEIGHT 6 OZ</t>
  </si>
  <si>
    <t>6.2 OZ BAG</t>
  </si>
  <si>
    <t>DANISH EXPORT CIG TOB 1/5</t>
  </si>
  <si>
    <t>5 POUCHES OF 1.76 OZ</t>
  </si>
  <si>
    <t>DUTCH PALMA BOX 55 CIGARS</t>
  </si>
  <si>
    <t>WHITE OWL CIGARIL 7/4</t>
  </si>
  <si>
    <t>GAME LEAF NATURAL/SWEET7/4 PK</t>
  </si>
  <si>
    <t># of Packs in a Box</t>
  </si>
  <si>
    <t>Total Size in a Box</t>
  </si>
  <si>
    <t>SIZE in a single Pack (OZ or Stick)</t>
  </si>
  <si>
    <t>BLACK &amp; MILD WOOD TIP ORIG  (5 in a pack 10 packs in a box)</t>
  </si>
  <si>
    <t>D VILLE GOLD 4 CIGARS 6S (4 in a pack 6 packs in a box)</t>
  </si>
  <si>
    <t>DUTCH MASTER PALMA PACKS (4 in a pack 6 packs in a box)</t>
  </si>
  <si>
    <t>GAME LEAF NATURAL/SWEET 7/4 PK (4 in a pack 7 packs in a box)</t>
  </si>
  <si>
    <t>GENERAL SWEDISH SNUS (0.9 oz in a can 5 cans in a roll)</t>
  </si>
  <si>
    <t>HYPE SWEET CIGARILLOS 4 FOR 99CENT (4 in a pack 15 packs in a box)</t>
  </si>
  <si>
    <t>PHILLIES BLUND PACKS (5 in a pack 10 packs in a box)</t>
  </si>
  <si>
    <t>SMOKER'S CHOICE LARGE CIGARS (20 in a pack 10 packs in a box)</t>
  </si>
  <si>
    <t>WHITEOWL INVINCIBLE (5 in a pack 10 packs in a box)</t>
  </si>
  <si>
    <t>5 pouches in a pack, loose tobacco</t>
  </si>
  <si>
    <t>Total # Sold by Product Size</t>
  </si>
  <si>
    <t>SAM'S SURPRISES, INC.</t>
  </si>
  <si>
    <t>OTP-10171</t>
  </si>
  <si>
    <t>Total</t>
  </si>
  <si>
    <t>Sum of Level I Qrt</t>
  </si>
  <si>
    <t>Sum of Level II Qrt</t>
  </si>
  <si>
    <t>OTP-R Tax Qrt - Sch C</t>
  </si>
  <si>
    <t>Return</t>
  </si>
  <si>
    <t>NO</t>
  </si>
  <si>
    <t>OTP-R Tax Qrt - Sch D RETURNS</t>
  </si>
  <si>
    <t>OTP-R Tax Qrt - summary Qrt put in Pg 2</t>
  </si>
  <si>
    <t>Extracting Order</t>
  </si>
  <si>
    <t>Quanty</t>
  </si>
  <si>
    <t>Tax Rate</t>
  </si>
  <si>
    <t>Cigar</t>
  </si>
  <si>
    <t>Little Cigar</t>
  </si>
  <si>
    <t>Smokeless Tobacco</t>
  </si>
  <si>
    <t>Snus</t>
  </si>
  <si>
    <t>Shisha</t>
  </si>
  <si>
    <t>Loose Tobacco</t>
  </si>
  <si>
    <t>Credit from HLA</t>
  </si>
  <si>
    <t>HLA Paid Tax on sale to SAM'S SURPRISES, INC.</t>
  </si>
  <si>
    <t>Tax Due</t>
  </si>
  <si>
    <t>1st</t>
  </si>
  <si>
    <t>Add</t>
  </si>
  <si>
    <t>SAM'S SURPRISES - June Sale Qrt</t>
  </si>
  <si>
    <t>Supplier's name</t>
  </si>
  <si>
    <t>Address</t>
  </si>
  <si>
    <t>Invoice #</t>
  </si>
  <si>
    <t>EIN</t>
  </si>
  <si>
    <t>DCA</t>
  </si>
  <si>
    <t>RESNICK DISTRIBUTORS</t>
  </si>
  <si>
    <t>25 Van Dyke Avenue, New Brunswick, NJ 08901</t>
  </si>
  <si>
    <t>Product #</t>
  </si>
  <si>
    <t>Product Description</t>
  </si>
  <si>
    <t>QTR SOLD</t>
  </si>
  <si>
    <t>DUTCHMAST MASTER PALMA 4 PK</t>
  </si>
  <si>
    <t>PHILLIES BLUNT 5 PK</t>
  </si>
  <si>
    <t>SKOAL LONG CUT MINT</t>
  </si>
  <si>
    <t>KODIAK SMOKELESS TOBACCO 1.2Z</t>
  </si>
  <si>
    <t>COPENHAGEN FINE CUT SNUFF 1.2</t>
  </si>
  <si>
    <t>PLAINFIELD TOBACCO AND CANDY CO., INC. Paid Tax on sale to SAM'S SURPRISES, INC.</t>
  </si>
  <si>
    <t>Credit from Plainfield</t>
  </si>
  <si>
    <t>(blank)</t>
  </si>
  <si>
    <t>HLA</t>
  </si>
  <si>
    <t>174450 BLK&amp;MLD ROYAL 10/5' PK</t>
  </si>
  <si>
    <t>150510 CAPT.BLK.GOLD 1/6 PK</t>
  </si>
  <si>
    <t>176697 D'VILLE GOLD 6/4'PK</t>
  </si>
  <si>
    <t>177099 AL  CAPONE SWEET FILTER 5/20PK</t>
  </si>
  <si>
    <t>177098 AL  CAPONE  SWEETS 5/20 PK</t>
  </si>
  <si>
    <t>151410 AMERICAN SPIRIT ORGANIC TOB. 1/6 PK</t>
  </si>
  <si>
    <t>151411 AMERICAN SPIRIT PERiQUE TOB.6PK</t>
  </si>
  <si>
    <t>l74642 BACKWOOD SWEET 8/5'PK.</t>
  </si>
  <si>
    <t>170002 BLK&amp;MLO CIGARS 10/5PK</t>
  </si>
  <si>
    <t>150512 CAPT.BLK.BLUE 1/6'S PK.</t>
  </si>
  <si>
    <t>171684 D/MAST.COLL.PALMA 5/4'S PK.</t>
  </si>
  <si>
    <t>150663 SKOAL L/C MtT 5 CT</t>
  </si>
  <si>
    <t>150662 SKOAL L/C STRAIGHT 5CT</t>
  </si>
  <si>
    <t>150011 SKOAL L/C WINTERGREEN 5CT</t>
  </si>
  <si>
    <t>152732 SKOAL XT L/C MINT 5CT</t>
  </si>
  <si>
    <t>175077 SMOKER CHOICE GREEN CIGAR10/20</t>
  </si>
  <si>
    <t>170218 W/OWL INViNCIBLE 10/S'S PK.</t>
  </si>
  <si>
    <t>152515 CAMEL SNUS WINTERCHILL PCH 5CT</t>
  </si>
  <si>
    <t>150090 BUGLER CIG.TOBACCO 1/12'S PK.</t>
  </si>
  <si>
    <t>171683 0/MAST.COLL- PALMA BOX 55</t>
  </si>
  <si>
    <t>150441 DANISH ORT CIG_TOB_1/5</t>
  </si>
  <si>
    <t>151007 GRIZZLY L/CUT.WINTERGEEN  5CT.</t>
  </si>
  <si>
    <t>170066 PHIL.BLUNTS 10/5'S PK</t>
  </si>
  <si>
    <t>OTP-R Tax Qrt - Sch A: PURCHASE REPORT</t>
  </si>
  <si>
    <t>BLACK &amp; MILD WD TIP ROYALE 10/5 CT</t>
  </si>
  <si>
    <t>BUC</t>
  </si>
  <si>
    <t>BUGLER TOBBACO CAN</t>
  </si>
  <si>
    <t>I &amp; Y NEWS AND CANDY INC</t>
  </si>
  <si>
    <t>N &amp; K SUPERMART, INC</t>
  </si>
  <si>
    <t>HE &amp; JAY STATIONARY</t>
  </si>
  <si>
    <t>LON1</t>
  </si>
  <si>
    <t>LONG HORN / WOLF LONG CUT 5CT</t>
  </si>
  <si>
    <t>PAR</t>
  </si>
  <si>
    <t>PARTAGAS/MACANUDO MINIATURE</t>
  </si>
  <si>
    <t>QUEENS MINI MARKET</t>
  </si>
  <si>
    <t>A705</t>
  </si>
  <si>
    <t>AKSHAR 705,INC</t>
  </si>
  <si>
    <t>KAPIL NEWS CORP-;</t>
  </si>
  <si>
    <t>CAMEL SNUS WINTERCHILL</t>
  </si>
  <si>
    <t>6.0Z</t>
  </si>
  <si>
    <t>ATO</t>
  </si>
  <si>
    <t>AMERICAN SPRIT NAT TOB TIN</t>
  </si>
  <si>
    <t>SPAR16</t>
  </si>
  <si>
    <t>SPARROW PIPE TOB 16OZ</t>
  </si>
  <si>
    <t>TOC</t>
  </si>
  <si>
    <t>TOP CIG TOB REGULAR CAN</t>
  </si>
  <si>
    <t>6 OZ</t>
  </si>
  <si>
    <t>16 OZ</t>
  </si>
  <si>
    <t>(All)</t>
  </si>
  <si>
    <t>Row Labels</t>
  </si>
  <si>
    <t>Sch C</t>
  </si>
  <si>
    <t>Sch D</t>
  </si>
  <si>
    <t>Quantity</t>
  </si>
  <si>
    <t>Total Tax</t>
  </si>
  <si>
    <t>SHOW</t>
  </si>
  <si>
    <t>SHOW CIGARILLOS 4 FOR 99CENT</t>
  </si>
  <si>
    <t>DMFC</t>
  </si>
  <si>
    <t>DRC</t>
  </si>
  <si>
    <t>DUTCH MASTER FOIL CIGAR PALMA 20/3</t>
  </si>
  <si>
    <t>DRUM TOBACCO TIN</t>
  </si>
  <si>
    <t>9218W</t>
  </si>
  <si>
    <t>WOODHAVEN 9218 MARKET IN</t>
  </si>
  <si>
    <t>A&amp;N</t>
  </si>
  <si>
    <t>A &amp; N DELI &amp; GROC INC</t>
  </si>
  <si>
    <t>AATMA</t>
  </si>
  <si>
    <t>AATMA ENTERPRISES INC.</t>
  </si>
  <si>
    <t>GGC</t>
  </si>
  <si>
    <t>GREEN GROCERY &amp; CON LLC</t>
  </si>
  <si>
    <t>ONL</t>
  </si>
  <si>
    <t>41 55 MAIN STREET INC</t>
  </si>
  <si>
    <t>BLACK &amp; MILD WOOD TIP OR</t>
  </si>
  <si>
    <t>ESC</t>
  </si>
  <si>
    <t>EAGLE SERVICE CENTER</t>
  </si>
  <si>
    <t>SHRI HARI NEWSSTAND INC</t>
  </si>
  <si>
    <t>BLACK &amp; MILD ROYALE 10/5</t>
  </si>
  <si>
    <t>7-11 STORE # 34439</t>
  </si>
  <si>
    <t>8001G</t>
  </si>
  <si>
    <t>8001 GOURMET DELI INC</t>
  </si>
  <si>
    <t>94A</t>
  </si>
  <si>
    <t>RAHMAN CANDY &amp; TOB.INC.</t>
  </si>
  <si>
    <t>A19</t>
  </si>
  <si>
    <t>AKSHAR 19 INC</t>
  </si>
  <si>
    <t>AMR</t>
  </si>
  <si>
    <t>AMRUT INC; (Q&amp;Q DISCOUNT</t>
  </si>
  <si>
    <t>DUTT NEWS INC;-</t>
  </si>
  <si>
    <t>JUST</t>
  </si>
  <si>
    <t>JUST RIGHT CONV.INC.</t>
  </si>
  <si>
    <t>RANA</t>
  </si>
  <si>
    <t>RANA GAS CORP.</t>
  </si>
  <si>
    <t>SGK</t>
  </si>
  <si>
    <t>SGK 5220 LLC</t>
  </si>
  <si>
    <t>TAR</t>
  </si>
  <si>
    <t>TARAN GROCERIES, INC.</t>
  </si>
  <si>
    <t>SGC</t>
  </si>
  <si>
    <t>SWEETY GROCERY CORP</t>
  </si>
  <si>
    <t>NORTHERN ONE STOP CONVEN</t>
  </si>
  <si>
    <t>UNION CONVENIENCE STORE</t>
  </si>
  <si>
    <t>JAMICA ISLAND CORP.</t>
  </si>
  <si>
    <t>55CR</t>
  </si>
  <si>
    <t>55 CORNER DELI INC</t>
  </si>
  <si>
    <t>AND</t>
  </si>
  <si>
    <t>ANDY GROCERY</t>
  </si>
  <si>
    <t>FOUR</t>
  </si>
  <si>
    <t>FOUR STAR DELI &amp; GROCERY</t>
  </si>
  <si>
    <t>LMMMI</t>
  </si>
  <si>
    <t>LITTLE MEXICO MINI M INC</t>
  </si>
  <si>
    <t>MARUTY</t>
  </si>
  <si>
    <t>MARUTI 149 CORP</t>
  </si>
  <si>
    <t>NNG</t>
  </si>
  <si>
    <t>N N GROCERY</t>
  </si>
  <si>
    <t>SATK</t>
  </si>
  <si>
    <t>SATKAIVAL USA INC.</t>
  </si>
  <si>
    <t>SGD</t>
  </si>
  <si>
    <t>SINAI GOURMET DELI INC</t>
  </si>
  <si>
    <t>DUTCH PALMA BOX 55 CIGAR</t>
  </si>
  <si>
    <t>STOP &amp; CARRY CONVE. INC</t>
  </si>
  <si>
    <t>GRIZZLY LONG CUT WINTER</t>
  </si>
  <si>
    <t>KIRIND ENTERPRISE</t>
  </si>
  <si>
    <t>569M</t>
  </si>
  <si>
    <t>WINDHORSE GAS STATIONINC</t>
  </si>
  <si>
    <t>GEOR</t>
  </si>
  <si>
    <t>GEORGE'S DELI INC</t>
  </si>
  <si>
    <t>MAGAZINES ON MADISON INC</t>
  </si>
  <si>
    <t>PARTAGAS/MACANUDO MINIAT</t>
  </si>
  <si>
    <t>BJ</t>
  </si>
  <si>
    <t>BJ MAG &amp; SONS CORP.</t>
  </si>
  <si>
    <t>36N</t>
  </si>
  <si>
    <t>NEEL KANTH DELI&amp;GROC INC</t>
  </si>
  <si>
    <t>BROADWAY DELI&amp;GRILL INC.</t>
  </si>
  <si>
    <t>METRO CONV. INC</t>
  </si>
  <si>
    <t>YOGI 86 04</t>
  </si>
  <si>
    <t>BALV</t>
  </si>
  <si>
    <t>BALVANT PATEL NEWSSTAND</t>
  </si>
  <si>
    <t>LEX</t>
  </si>
  <si>
    <t>LEX NEWS CORP.</t>
  </si>
  <si>
    <t>VINK</t>
  </si>
  <si>
    <t>VINAYAK GROCERY INC.</t>
  </si>
  <si>
    <t>W41</t>
  </si>
  <si>
    <t>MOHAMMAD R A SIDDIKI</t>
  </si>
  <si>
    <t>YES</t>
  </si>
  <si>
    <t>Name*</t>
  </si>
  <si>
    <t>Street Address*</t>
  </si>
  <si>
    <t>City*</t>
  </si>
  <si>
    <t>State*</t>
  </si>
  <si>
    <t>Zip Code*</t>
  </si>
  <si>
    <t>NY State License Number*</t>
  </si>
  <si>
    <r>
      <t>NY City (</t>
    </r>
    <r>
      <rPr>
        <b/>
        <sz val="9"/>
        <color indexed="12"/>
        <rFont val="Arial"/>
        <family val="2"/>
      </rPr>
      <t>Wholesaler</t>
    </r>
    <r>
      <rPr>
        <sz val="9"/>
        <rFont val="Arial"/>
        <family val="2"/>
      </rPr>
      <t>) License Number*</t>
    </r>
  </si>
  <si>
    <r>
      <t>NY City (</t>
    </r>
    <r>
      <rPr>
        <b/>
        <sz val="9"/>
        <color indexed="12"/>
        <rFont val="Arial"/>
        <family val="2"/>
      </rPr>
      <t>Retailer</t>
    </r>
    <r>
      <rPr>
        <sz val="9"/>
        <color indexed="8"/>
        <rFont val="Arial"/>
        <family val="2"/>
      </rPr>
      <t>)</t>
    </r>
    <r>
      <rPr>
        <b/>
        <sz val="9"/>
        <color indexed="12"/>
        <rFont val="Arial"/>
        <family val="2"/>
      </rPr>
      <t xml:space="preserve"> </t>
    </r>
    <r>
      <rPr>
        <sz val="9"/>
        <rFont val="Arial"/>
        <family val="2"/>
      </rPr>
      <t>License Number*</t>
    </r>
  </si>
  <si>
    <t>Sales Tax ID</t>
  </si>
  <si>
    <t>JOLLY-100(CHA SMOKESHOP)</t>
  </si>
  <si>
    <t>NY</t>
  </si>
  <si>
    <t>11104</t>
  </si>
  <si>
    <t xml:space="preserve">1046181             </t>
  </si>
  <si>
    <t xml:space="preserve">11-3443616               </t>
  </si>
  <si>
    <t>NORTHERN DELI&amp;GROCERY CO</t>
  </si>
  <si>
    <t>11368</t>
  </si>
  <si>
    <t xml:space="preserve">2025335-2           </t>
  </si>
  <si>
    <t xml:space="preserve">47-3666513               </t>
  </si>
  <si>
    <t xml:space="preserve">34 DELI &amp; GROCERY       </t>
  </si>
  <si>
    <t xml:space="preserve">2059275-2           </t>
  </si>
  <si>
    <t xml:space="preserve">461482579                </t>
  </si>
  <si>
    <t>EAST ELMHURST GROCERY CO</t>
  </si>
  <si>
    <t>11369</t>
  </si>
  <si>
    <t xml:space="preserve">2029779-2           </t>
  </si>
  <si>
    <t xml:space="preserve">474752031                </t>
  </si>
  <si>
    <t xml:space="preserve">NORTHERN DELI &amp; GROC    </t>
  </si>
  <si>
    <t xml:space="preserve">1357967             </t>
  </si>
  <si>
    <t xml:space="preserve">264635023                </t>
  </si>
  <si>
    <t>1ST AVE CONVENIENCE&amp;GROC</t>
  </si>
  <si>
    <t>10022</t>
  </si>
  <si>
    <t xml:space="preserve">2063228-2           </t>
  </si>
  <si>
    <t xml:space="preserve">81-4341825               </t>
  </si>
  <si>
    <t xml:space="preserve">MAHEK GROCERY INC       </t>
  </si>
  <si>
    <t>110-84A QUEENS BOULEVARD</t>
  </si>
  <si>
    <t>11375</t>
  </si>
  <si>
    <t xml:space="preserve">1246316             </t>
  </si>
  <si>
    <t xml:space="preserve">205163962                </t>
  </si>
  <si>
    <t>111 CORONA CANDY STORE I</t>
  </si>
  <si>
    <t xml:space="preserve">1183307             </t>
  </si>
  <si>
    <t xml:space="preserve">201099860                </t>
  </si>
  <si>
    <t xml:space="preserve">111 FOOD MARKET CORP    </t>
  </si>
  <si>
    <t xml:space="preserve">1214913             </t>
  </si>
  <si>
    <t xml:space="preserve">203686149                </t>
  </si>
  <si>
    <t xml:space="preserve">113 Q'BLVD NEWS INC     </t>
  </si>
  <si>
    <t xml:space="preserve">2046791-1           </t>
  </si>
  <si>
    <t xml:space="preserve">81-3922770               </t>
  </si>
  <si>
    <t>LEXINGTON AVE GRO;- CONV</t>
  </si>
  <si>
    <t>10075</t>
  </si>
  <si>
    <t xml:space="preserve">1286832             </t>
  </si>
  <si>
    <t xml:space="preserve">262301925                </t>
  </si>
  <si>
    <t xml:space="preserve">JALPA 117 INC           </t>
  </si>
  <si>
    <t>11418</t>
  </si>
  <si>
    <t xml:space="preserve">2066615-1           </t>
  </si>
  <si>
    <t xml:space="preserve">02-3744771               </t>
  </si>
  <si>
    <t xml:space="preserve">SK MART CONV.INC.       </t>
  </si>
  <si>
    <t>11415</t>
  </si>
  <si>
    <t xml:space="preserve">2019228-2           </t>
  </si>
  <si>
    <t xml:space="preserve">47-2696018               </t>
  </si>
  <si>
    <t xml:space="preserve">SHRI HARI NEWSSTAND INC </t>
  </si>
  <si>
    <t>10020</t>
  </si>
  <si>
    <t xml:space="preserve">2008372-1793        </t>
  </si>
  <si>
    <t xml:space="preserve">46-3978591               </t>
  </si>
  <si>
    <t>10128</t>
  </si>
  <si>
    <t xml:space="preserve">1226636             </t>
  </si>
  <si>
    <t xml:space="preserve">20-4576442               </t>
  </si>
  <si>
    <t xml:space="preserve">DAYYAN MINI MART INC    </t>
  </si>
  <si>
    <t>11222</t>
  </si>
  <si>
    <t xml:space="preserve">2001310-2           </t>
  </si>
  <si>
    <t xml:space="preserve">46-3976042               </t>
  </si>
  <si>
    <t xml:space="preserve">SHAYONA 1301 NEWS INC   </t>
  </si>
  <si>
    <t>10019</t>
  </si>
  <si>
    <t xml:space="preserve">1353997             </t>
  </si>
  <si>
    <t xml:space="preserve">272305074                </t>
  </si>
  <si>
    <t xml:space="preserve">LEXINGTON DELI INC      </t>
  </si>
  <si>
    <t xml:space="preserve">2013823-1           </t>
  </si>
  <si>
    <t xml:space="preserve">46-4848040               </t>
  </si>
  <si>
    <t>SHRI GANESH NEWSTAND INC</t>
  </si>
  <si>
    <t>10018</t>
  </si>
  <si>
    <t xml:space="preserve">2021709-2           </t>
  </si>
  <si>
    <t xml:space="preserve">47-2021357               </t>
  </si>
  <si>
    <t xml:space="preserve">ANJ ISLAND CORP         </t>
  </si>
  <si>
    <t>11233</t>
  </si>
  <si>
    <t xml:space="preserve">2058958-2           </t>
  </si>
  <si>
    <t xml:space="preserve">82-2139737               </t>
  </si>
  <si>
    <t xml:space="preserve">M.F.V.S INCORPORATED    </t>
  </si>
  <si>
    <t>11434</t>
  </si>
  <si>
    <t xml:space="preserve">2077215-1           </t>
  </si>
  <si>
    <t xml:space="preserve">27-1145304               </t>
  </si>
  <si>
    <t xml:space="preserve">SHIVAM 105 DELI INC     </t>
  </si>
  <si>
    <t>11354</t>
  </si>
  <si>
    <t xml:space="preserve">2066436-1           </t>
  </si>
  <si>
    <t xml:space="preserve">82-2684325               </t>
  </si>
  <si>
    <t xml:space="preserve">BHAKTI 150 INC.         </t>
  </si>
  <si>
    <t>11417</t>
  </si>
  <si>
    <t xml:space="preserve">2027467-2           </t>
  </si>
  <si>
    <t xml:space="preserve">47-3738547               </t>
  </si>
  <si>
    <t xml:space="preserve">FERAS FOOD CORP         </t>
  </si>
  <si>
    <t>11356</t>
  </si>
  <si>
    <t xml:space="preserve">1041633             </t>
  </si>
  <si>
    <t xml:space="preserve">112705723                </t>
  </si>
  <si>
    <t xml:space="preserve">1245286             </t>
  </si>
  <si>
    <t xml:space="preserve">205892992                </t>
  </si>
  <si>
    <t>DHARA NEWS &amp; GROCERY INC</t>
  </si>
  <si>
    <t xml:space="preserve">1215869             </t>
  </si>
  <si>
    <t xml:space="preserve">861150624                </t>
  </si>
  <si>
    <t xml:space="preserve">HEADLINE NEWS II INC    </t>
  </si>
  <si>
    <t>10001</t>
  </si>
  <si>
    <t xml:space="preserve">2026762-2           </t>
  </si>
  <si>
    <t xml:space="preserve">90-1011343               </t>
  </si>
  <si>
    <t xml:space="preserve">YOURS WHOLESOME FOODS   </t>
  </si>
  <si>
    <t>10002</t>
  </si>
  <si>
    <t xml:space="preserve">2028507-2           </t>
  </si>
  <si>
    <t xml:space="preserve">474710542                </t>
  </si>
  <si>
    <t xml:space="preserve">UNION CONVENIENCE STORE </t>
  </si>
  <si>
    <t>11366</t>
  </si>
  <si>
    <t xml:space="preserve">2074845-1           </t>
  </si>
  <si>
    <t xml:space="preserve">82-4975739               </t>
  </si>
  <si>
    <t xml:space="preserve">NEW SHIV GANGA, INC.    </t>
  </si>
  <si>
    <t>11358</t>
  </si>
  <si>
    <t xml:space="preserve">1349957             </t>
  </si>
  <si>
    <t xml:space="preserve">271620090                </t>
  </si>
  <si>
    <t xml:space="preserve">KIRIND ENTERPRISE       </t>
  </si>
  <si>
    <t xml:space="preserve">1341714             </t>
  </si>
  <si>
    <t xml:space="preserve">13-3128100               </t>
  </si>
  <si>
    <t xml:space="preserve">EASTERN PARKWAY ISLAND  </t>
  </si>
  <si>
    <t xml:space="preserve">1429155             </t>
  </si>
  <si>
    <t xml:space="preserve">454565211                </t>
  </si>
  <si>
    <t>MARCY AVENUE ISLAND CORP</t>
  </si>
  <si>
    <t>11234</t>
  </si>
  <si>
    <t xml:space="preserve">1302977             </t>
  </si>
  <si>
    <t xml:space="preserve">542130770                </t>
  </si>
  <si>
    <t xml:space="preserve">STEINWAY GAS INC        </t>
  </si>
  <si>
    <t>11105</t>
  </si>
  <si>
    <t xml:space="preserve">1448795             </t>
  </si>
  <si>
    <t xml:space="preserve">264482902                </t>
  </si>
  <si>
    <t xml:space="preserve">NATIONS FOOD MARKET INC </t>
  </si>
  <si>
    <t xml:space="preserve">2021642-2           </t>
  </si>
  <si>
    <t xml:space="preserve">47-3351208               </t>
  </si>
  <si>
    <t xml:space="preserve">PRAGI INC.              </t>
  </si>
  <si>
    <t>10025</t>
  </si>
  <si>
    <t xml:space="preserve">1348925             </t>
  </si>
  <si>
    <t xml:space="preserve">80-0543560               </t>
  </si>
  <si>
    <t xml:space="preserve">HARI KRISHNA STAT ST IN </t>
  </si>
  <si>
    <t>10475</t>
  </si>
  <si>
    <t xml:space="preserve">1258194             </t>
  </si>
  <si>
    <t xml:space="preserve">2085922764               </t>
  </si>
  <si>
    <t xml:space="preserve">P K NEWS AGENCY         </t>
  </si>
  <si>
    <t>10010</t>
  </si>
  <si>
    <t xml:space="preserve">1048585             </t>
  </si>
  <si>
    <t xml:space="preserve">NY-7950129               </t>
  </si>
  <si>
    <t xml:space="preserve">SATKAIVAL DELI INC      </t>
  </si>
  <si>
    <t>11364</t>
  </si>
  <si>
    <t xml:space="preserve">2057754-2           </t>
  </si>
  <si>
    <t xml:space="preserve">82-2203707               </t>
  </si>
  <si>
    <t xml:space="preserve">NEW MARGARITA INC.      </t>
  </si>
  <si>
    <t>11102</t>
  </si>
  <si>
    <t xml:space="preserve">1433807             </t>
  </si>
  <si>
    <t xml:space="preserve">455110654                </t>
  </si>
  <si>
    <t xml:space="preserve">UPTOWN SERVICE STATION  </t>
  </si>
  <si>
    <t>10037</t>
  </si>
  <si>
    <t xml:space="preserve">1303591             </t>
  </si>
  <si>
    <t xml:space="preserve">320204612                </t>
  </si>
  <si>
    <t xml:space="preserve">JAGAT ISLAND CORP;-     </t>
  </si>
  <si>
    <t>11211</t>
  </si>
  <si>
    <t xml:space="preserve">1255017             </t>
  </si>
  <si>
    <t xml:space="preserve">640953732                </t>
  </si>
  <si>
    <t xml:space="preserve">2502 PLAZA MARKET INC   </t>
  </si>
  <si>
    <t>11101</t>
  </si>
  <si>
    <t xml:space="preserve">2061485-2-          </t>
  </si>
  <si>
    <t xml:space="preserve">82-1483288               </t>
  </si>
  <si>
    <t xml:space="preserve">SEEMA NOREEN            </t>
  </si>
  <si>
    <t xml:space="preserve">1185348             </t>
  </si>
  <si>
    <t xml:space="preserve">TF2199920                </t>
  </si>
  <si>
    <t>PLAZA SOUTH CONV&amp;GRO STO</t>
  </si>
  <si>
    <t xml:space="preserve">1383744             </t>
  </si>
  <si>
    <t xml:space="preserve">27-4031314               </t>
  </si>
  <si>
    <t>NEW POLO DELI &amp; GROC INC</t>
  </si>
  <si>
    <t>11362</t>
  </si>
  <si>
    <t xml:space="preserve">2066328-1           </t>
  </si>
  <si>
    <t xml:space="preserve">82-3134409               </t>
  </si>
  <si>
    <t xml:space="preserve">TANVI FOODS INC         </t>
  </si>
  <si>
    <t>11422</t>
  </si>
  <si>
    <t xml:space="preserve">2053804-2           </t>
  </si>
  <si>
    <t xml:space="preserve">81-5110549               </t>
  </si>
  <si>
    <t xml:space="preserve">B&amp;J NEWS STAND          </t>
  </si>
  <si>
    <t>10036</t>
  </si>
  <si>
    <t xml:space="preserve">1048160             </t>
  </si>
  <si>
    <t xml:space="preserve">133446929                </t>
  </si>
  <si>
    <t xml:space="preserve">CIGAR WAREHOUSE INC;-   </t>
  </si>
  <si>
    <t>11103</t>
  </si>
  <si>
    <t xml:space="preserve">1203958             </t>
  </si>
  <si>
    <t xml:space="preserve">202553704                </t>
  </si>
  <si>
    <t>28TH AVENUE DELI&amp;GROCERY</t>
  </si>
  <si>
    <t xml:space="preserve">1181783             </t>
  </si>
  <si>
    <t xml:space="preserve">201571111                </t>
  </si>
  <si>
    <t xml:space="preserve">AMERICAN QUICK SHOP INC </t>
  </si>
  <si>
    <t>11106</t>
  </si>
  <si>
    <t xml:space="preserve">1245452             </t>
  </si>
  <si>
    <t xml:space="preserve">205471531                </t>
  </si>
  <si>
    <t xml:space="preserve">2ND AVE SMOKE SHOP INC  </t>
  </si>
  <si>
    <t>10003</t>
  </si>
  <si>
    <t xml:space="preserve">2018307-2           </t>
  </si>
  <si>
    <t xml:space="preserve">472542598                </t>
  </si>
  <si>
    <t xml:space="preserve">KEY FOOD                </t>
  </si>
  <si>
    <t xml:space="preserve">1398280             </t>
  </si>
  <si>
    <t xml:space="preserve">452040770                </t>
  </si>
  <si>
    <t xml:space="preserve">30-46 AVE. DELI&amp;GRO,INC </t>
  </si>
  <si>
    <t>2020055-2</t>
  </si>
  <si>
    <t xml:space="preserve">270304091                </t>
  </si>
  <si>
    <t xml:space="preserve">30TH AVE. DELI INC      </t>
  </si>
  <si>
    <t xml:space="preserve">1471110             </t>
  </si>
  <si>
    <t xml:space="preserve">800938149                </t>
  </si>
  <si>
    <t xml:space="preserve">PRAYOSHA 3192 INC.      </t>
  </si>
  <si>
    <t xml:space="preserve">2010094-2149        </t>
  </si>
  <si>
    <t xml:space="preserve">465583789                </t>
  </si>
  <si>
    <t xml:space="preserve">31ST AVE DELI CORP.     </t>
  </si>
  <si>
    <t>11377</t>
  </si>
  <si>
    <t xml:space="preserve">2016647-1           </t>
  </si>
  <si>
    <t xml:space="preserve">452044726                </t>
  </si>
  <si>
    <t xml:space="preserve">JAMICA ISLAND CORP.     </t>
  </si>
  <si>
    <t>11207</t>
  </si>
  <si>
    <t xml:space="preserve">1302862             </t>
  </si>
  <si>
    <t xml:space="preserve">300502743                </t>
  </si>
  <si>
    <t xml:space="preserve">KLM DELI GROCERY INC    </t>
  </si>
  <si>
    <t xml:space="preserve">1310962             </t>
  </si>
  <si>
    <t xml:space="preserve">800339006                </t>
  </si>
  <si>
    <t xml:space="preserve">LA CABANA,INC.          </t>
  </si>
  <si>
    <t xml:space="preserve">1089821             </t>
  </si>
  <si>
    <t xml:space="preserve">113523473                </t>
  </si>
  <si>
    <t xml:space="preserve">MOONLIGHTDELIGROCINC    </t>
  </si>
  <si>
    <t xml:space="preserve">1389460             </t>
  </si>
  <si>
    <t xml:space="preserve">27-4527626               </t>
  </si>
  <si>
    <t xml:space="preserve">PRIYANKA DAS            </t>
  </si>
  <si>
    <t>11215</t>
  </si>
  <si>
    <t xml:space="preserve">2045456-1           </t>
  </si>
  <si>
    <t xml:space="preserve">27-2427094               </t>
  </si>
  <si>
    <t>AZAAL 1 DELI GROCERY COR</t>
  </si>
  <si>
    <t xml:space="preserve">2080569-1           </t>
  </si>
  <si>
    <t xml:space="preserve">83-1377341               </t>
  </si>
  <si>
    <t xml:space="preserve">SHAH SIDDARTH           </t>
  </si>
  <si>
    <t>S/W/C WEST 34TH ST 8T AV</t>
  </si>
  <si>
    <t xml:space="preserve">2082708-2           </t>
  </si>
  <si>
    <t xml:space="preserve">TF-5177220               </t>
  </si>
  <si>
    <t xml:space="preserve">AAN DELI &amp; GROCERY INC  </t>
  </si>
  <si>
    <t xml:space="preserve">1341132             </t>
  </si>
  <si>
    <t xml:space="preserve">271205416                </t>
  </si>
  <si>
    <t>GHANSHYAM 2 DELI&amp;GROCINC</t>
  </si>
  <si>
    <t>10031</t>
  </si>
  <si>
    <t xml:space="preserve">2036530-1           </t>
  </si>
  <si>
    <t xml:space="preserve">811864465                </t>
  </si>
  <si>
    <t>ASTORIA DELI GROC.NY.COR</t>
  </si>
  <si>
    <t xml:space="preserve">2060120-2           </t>
  </si>
  <si>
    <t xml:space="preserve">82-2303949               </t>
  </si>
  <si>
    <t>10009</t>
  </si>
  <si>
    <t xml:space="preserve">2043930-1           </t>
  </si>
  <si>
    <t xml:space="preserve">813295412                </t>
  </si>
  <si>
    <t xml:space="preserve">EXECUTIVE DELI          </t>
  </si>
  <si>
    <t xml:space="preserve">1174680             </t>
  </si>
  <si>
    <t xml:space="preserve">20-1308520               </t>
  </si>
  <si>
    <t>SHREEHARI CONVENIENCEINC</t>
  </si>
  <si>
    <t>11372</t>
  </si>
  <si>
    <t xml:space="preserve">1418537             </t>
  </si>
  <si>
    <t xml:space="preserve">454076674                </t>
  </si>
  <si>
    <t xml:space="preserve">37-63 GROCERY FOOD CORP </t>
  </si>
  <si>
    <t xml:space="preserve">2039213-1           </t>
  </si>
  <si>
    <t xml:space="preserve">812419675                </t>
  </si>
  <si>
    <t xml:space="preserve">37TH AVE GROCERY INC;-  </t>
  </si>
  <si>
    <t xml:space="preserve">1467272             </t>
  </si>
  <si>
    <t xml:space="preserve">460795378                </t>
  </si>
  <si>
    <t xml:space="preserve">WOODSIDE DELI INC       </t>
  </si>
  <si>
    <t xml:space="preserve">1452401             </t>
  </si>
  <si>
    <t xml:space="preserve">300749808                </t>
  </si>
  <si>
    <t xml:space="preserve">BHAKTI 61 INC.          </t>
  </si>
  <si>
    <t xml:space="preserve">2043054-1           </t>
  </si>
  <si>
    <t xml:space="preserve">81-2993408               </t>
  </si>
  <si>
    <t xml:space="preserve">JUNCTION MART INC.      </t>
  </si>
  <si>
    <t xml:space="preserve">1470362             </t>
  </si>
  <si>
    <t xml:space="preserve">46-243144                </t>
  </si>
  <si>
    <t xml:space="preserve">SKYVIEW NEWS STAND      </t>
  </si>
  <si>
    <t>40-24 COLLEGE POINT BLVD</t>
  </si>
  <si>
    <t xml:space="preserve">1438551             </t>
  </si>
  <si>
    <t xml:space="preserve">455171994                </t>
  </si>
  <si>
    <t>BAYSIDE SMOKE &amp; LOTTO IN</t>
  </si>
  <si>
    <t>11361</t>
  </si>
  <si>
    <t xml:space="preserve">2035465-1           </t>
  </si>
  <si>
    <t xml:space="preserve">811063148                </t>
  </si>
  <si>
    <t xml:space="preserve">BOWNE GROCERY INC.      </t>
  </si>
  <si>
    <t>11355</t>
  </si>
  <si>
    <t xml:space="preserve">2078800-1           </t>
  </si>
  <si>
    <t xml:space="preserve">83-0858718               </t>
  </si>
  <si>
    <t xml:space="preserve">M &amp; R TOB. &amp; STAR.CORP. </t>
  </si>
  <si>
    <t xml:space="preserve">1041921             </t>
  </si>
  <si>
    <t xml:space="preserve">112885364                </t>
  </si>
  <si>
    <t xml:space="preserve">S H STATIONERY          </t>
  </si>
  <si>
    <t xml:space="preserve">1284570             </t>
  </si>
  <si>
    <t xml:space="preserve">27-3218506               </t>
  </si>
  <si>
    <t xml:space="preserve">2009 CAROLINA DEL GRCOR </t>
  </si>
  <si>
    <t xml:space="preserve">1323735             </t>
  </si>
  <si>
    <t xml:space="preserve">270240630                </t>
  </si>
  <si>
    <t xml:space="preserve">SHRADDHA 44,INC         </t>
  </si>
  <si>
    <t xml:space="preserve">2043055-1           </t>
  </si>
  <si>
    <t xml:space="preserve">81-3164827               </t>
  </si>
  <si>
    <t xml:space="preserve">AKSHAL INC              </t>
  </si>
  <si>
    <t xml:space="preserve">1331450             </t>
  </si>
  <si>
    <t xml:space="preserve">270575268                </t>
  </si>
  <si>
    <t xml:space="preserve">KISSENA BLVD.DEL &amp; GRO  </t>
  </si>
  <si>
    <t xml:space="preserve">2012456-1           </t>
  </si>
  <si>
    <t xml:space="preserve">471063597                </t>
  </si>
  <si>
    <t>GHANSHYAM 3 DELI&amp;GROC IN</t>
  </si>
  <si>
    <t xml:space="preserve">2045156-1           </t>
  </si>
  <si>
    <t xml:space="preserve">81-3801588               </t>
  </si>
  <si>
    <t xml:space="preserve">EZDAY INC.              </t>
  </si>
  <si>
    <t xml:space="preserve">2041155-1           </t>
  </si>
  <si>
    <t xml:space="preserve">81-3049187               </t>
  </si>
  <si>
    <t xml:space="preserve">47 ROCKEFELLER,INC.     </t>
  </si>
  <si>
    <t>47-50 ROCKEFELLER CEN.SU</t>
  </si>
  <si>
    <t>10111</t>
  </si>
  <si>
    <t xml:space="preserve">2062512-2           </t>
  </si>
  <si>
    <t xml:space="preserve">812441368                </t>
  </si>
  <si>
    <t xml:space="preserve">EVERGREEN 206 INC.      </t>
  </si>
  <si>
    <t>10011</t>
  </si>
  <si>
    <t xml:space="preserve">2066575-1           </t>
  </si>
  <si>
    <t xml:space="preserve">824233193                </t>
  </si>
  <si>
    <t xml:space="preserve">2046011-1           </t>
  </si>
  <si>
    <t xml:space="preserve">81-3848967               </t>
  </si>
  <si>
    <t>48TH STREET DELI&amp;GROCERY</t>
  </si>
  <si>
    <t xml:space="preserve">2025500-2           </t>
  </si>
  <si>
    <t xml:space="preserve">474078787                </t>
  </si>
  <si>
    <t xml:space="preserve">METRO CONV. INC         </t>
  </si>
  <si>
    <t xml:space="preserve">1344749             </t>
  </si>
  <si>
    <t xml:space="preserve">271243477                </t>
  </si>
  <si>
    <t xml:space="preserve">EL REY DE LOS TACO DELI </t>
  </si>
  <si>
    <t>11373</t>
  </si>
  <si>
    <t xml:space="preserve">1138534             </t>
  </si>
  <si>
    <t xml:space="preserve">113620484                </t>
  </si>
  <si>
    <t xml:space="preserve">4 YOUR CONVENIENCE INC  </t>
  </si>
  <si>
    <t xml:space="preserve">2044493-1           </t>
  </si>
  <si>
    <t xml:space="preserve">81-3702029               </t>
  </si>
  <si>
    <t xml:space="preserve">51-02 KINGS DELI CORP   </t>
  </si>
  <si>
    <t xml:space="preserve">1412814             </t>
  </si>
  <si>
    <t xml:space="preserve">45-2724270               </t>
  </si>
  <si>
    <t>MARY'S EXPRESS DELI&amp;GROC</t>
  </si>
  <si>
    <t xml:space="preserve">1346395             </t>
  </si>
  <si>
    <t xml:space="preserve">271580199                </t>
  </si>
  <si>
    <t xml:space="preserve">55 CORNER DELI INC      </t>
  </si>
  <si>
    <t xml:space="preserve">2079449-1           </t>
  </si>
  <si>
    <t xml:space="preserve">83-1313995               </t>
  </si>
  <si>
    <t>SHREEJI DELI&amp;GROCERY,INC</t>
  </si>
  <si>
    <t xml:space="preserve">1409774             </t>
  </si>
  <si>
    <t xml:space="preserve">800422735                </t>
  </si>
  <si>
    <t>11205</t>
  </si>
  <si>
    <t xml:space="preserve">1327328             </t>
  </si>
  <si>
    <t xml:space="preserve">264815671                </t>
  </si>
  <si>
    <t xml:space="preserve">GNP SUNIL CORP.         </t>
  </si>
  <si>
    <t>10463</t>
  </si>
  <si>
    <t xml:space="preserve">1268539             </t>
  </si>
  <si>
    <t xml:space="preserve">26-0522146               </t>
  </si>
  <si>
    <t>GHANSHYAM DELI &amp; GROCERY</t>
  </si>
  <si>
    <t>11385</t>
  </si>
  <si>
    <t xml:space="preserve">2012615-1           </t>
  </si>
  <si>
    <t xml:space="preserve">471352721                </t>
  </si>
  <si>
    <t xml:space="preserve">SHRIJI CORP.            </t>
  </si>
  <si>
    <t xml:space="preserve">1042160             </t>
  </si>
  <si>
    <t xml:space="preserve">11-2975465               </t>
  </si>
  <si>
    <t>YOURS WHOLESOME FOOD NO1</t>
  </si>
  <si>
    <t xml:space="preserve">2057935-2           </t>
  </si>
  <si>
    <t xml:space="preserve">111                      </t>
  </si>
  <si>
    <t xml:space="preserve">BABA'S DELI INC         </t>
  </si>
  <si>
    <t xml:space="preserve">2055907-2           </t>
  </si>
  <si>
    <t xml:space="preserve">26-0628172               </t>
  </si>
  <si>
    <t xml:space="preserve">JNP LOBBY INC           </t>
  </si>
  <si>
    <t>11001</t>
  </si>
  <si>
    <t xml:space="preserve">1045778             </t>
  </si>
  <si>
    <t xml:space="preserve">133985675                </t>
  </si>
  <si>
    <t xml:space="preserve">COLLEGE POINT DELI CORP </t>
  </si>
  <si>
    <t xml:space="preserve">1230435             </t>
  </si>
  <si>
    <t xml:space="preserve">061775695                </t>
  </si>
  <si>
    <t xml:space="preserve">NIHA MINI MART INC      </t>
  </si>
  <si>
    <t xml:space="preserve">2043617-1           </t>
  </si>
  <si>
    <t xml:space="preserve">813272670                </t>
  </si>
  <si>
    <t xml:space="preserve">SHARADDHA 63 INC.       </t>
  </si>
  <si>
    <t xml:space="preserve">2035227-1           </t>
  </si>
  <si>
    <t xml:space="preserve">47-4345909               </t>
  </si>
  <si>
    <t xml:space="preserve">MARGARET NEWS           </t>
  </si>
  <si>
    <t>11374</t>
  </si>
  <si>
    <t xml:space="preserve">1068090             </t>
  </si>
  <si>
    <t xml:space="preserve">138486901                </t>
  </si>
  <si>
    <t>164TH STREET TRADING INC</t>
  </si>
  <si>
    <t>11365</t>
  </si>
  <si>
    <t xml:space="preserve">1393652             </t>
  </si>
  <si>
    <t xml:space="preserve">27-4406131               </t>
  </si>
  <si>
    <t xml:space="preserve">GOLD BRIGHT IDA INC     </t>
  </si>
  <si>
    <t xml:space="preserve">1189626             </t>
  </si>
  <si>
    <t xml:space="preserve">201487328                </t>
  </si>
  <si>
    <t xml:space="preserve">FLUSHING ISLAND CORP    </t>
  </si>
  <si>
    <t>11206</t>
  </si>
  <si>
    <t xml:space="preserve">1140963             </t>
  </si>
  <si>
    <t xml:space="preserve">1140963                  </t>
  </si>
  <si>
    <t xml:space="preserve">MIDDLE VILLAGE DELI INC </t>
  </si>
  <si>
    <t>11379</t>
  </si>
  <si>
    <t xml:space="preserve">2087783-2           </t>
  </si>
  <si>
    <t xml:space="preserve">83-4177538               </t>
  </si>
  <si>
    <t xml:space="preserve">SHIVSHAKTEE INC         </t>
  </si>
  <si>
    <t xml:space="preserve">2036603-1           </t>
  </si>
  <si>
    <t xml:space="preserve">474073918                </t>
  </si>
  <si>
    <t xml:space="preserve">FRESHPOND NEWSSTAND INC </t>
  </si>
  <si>
    <t xml:space="preserve">2017090-2           </t>
  </si>
  <si>
    <t xml:space="preserve">472333465                </t>
  </si>
  <si>
    <t xml:space="preserve">RIDHI &amp; SIDHI FOOD INC  </t>
  </si>
  <si>
    <t xml:space="preserve">2017302-1           </t>
  </si>
  <si>
    <t xml:space="preserve">47-2104005               </t>
  </si>
  <si>
    <t>DHAKA BAZAR HALA MEAT&amp;FI</t>
  </si>
  <si>
    <t xml:space="preserve">2049334-2           </t>
  </si>
  <si>
    <t xml:space="preserve">813694215                </t>
  </si>
  <si>
    <t xml:space="preserve">GNP KISAN CORP.         </t>
  </si>
  <si>
    <t>11367</t>
  </si>
  <si>
    <t xml:space="preserve">1342765             </t>
  </si>
  <si>
    <t xml:space="preserve">271095424                </t>
  </si>
  <si>
    <t xml:space="preserve">BENNY &amp; SONS            </t>
  </si>
  <si>
    <t xml:space="preserve">1327054             </t>
  </si>
  <si>
    <t xml:space="preserve">113294512                </t>
  </si>
  <si>
    <t xml:space="preserve">SHIVALAY DELI INC       </t>
  </si>
  <si>
    <t>2088324-2</t>
  </si>
  <si>
    <t xml:space="preserve">11                       </t>
  </si>
  <si>
    <t xml:space="preserve">QUICK STOP              </t>
  </si>
  <si>
    <t xml:space="preserve">1327291             </t>
  </si>
  <si>
    <t xml:space="preserve">264526679                </t>
  </si>
  <si>
    <t xml:space="preserve">AKOTA MEAT MARK CO INC  </t>
  </si>
  <si>
    <t xml:space="preserve">1277602             </t>
  </si>
  <si>
    <t xml:space="preserve">830423844                </t>
  </si>
  <si>
    <t xml:space="preserve">SHAH'S DELI INC         </t>
  </si>
  <si>
    <t xml:space="preserve">2058196-2           </t>
  </si>
  <si>
    <t xml:space="preserve">821946011                </t>
  </si>
  <si>
    <t xml:space="preserve">1334002             </t>
  </si>
  <si>
    <t xml:space="preserve">270343300                </t>
  </si>
  <si>
    <t xml:space="preserve">SURBHI ENTERPRISE,INC   </t>
  </si>
  <si>
    <t xml:space="preserve">2009227-1961        </t>
  </si>
  <si>
    <t xml:space="preserve">204148179                </t>
  </si>
  <si>
    <t xml:space="preserve">AMERICAN DESI BAZAR     </t>
  </si>
  <si>
    <t>11370</t>
  </si>
  <si>
    <t xml:space="preserve">1208239             </t>
  </si>
  <si>
    <t xml:space="preserve">202857835                </t>
  </si>
  <si>
    <t xml:space="preserve">SHAH NEWSSTAND          </t>
  </si>
  <si>
    <t xml:space="preserve">1042340             </t>
  </si>
  <si>
    <t xml:space="preserve">11-2919090               </t>
  </si>
  <si>
    <t xml:space="preserve">79-07 EXPRESS NEWS,INC  </t>
  </si>
  <si>
    <t xml:space="preserve">1073213             </t>
  </si>
  <si>
    <t xml:space="preserve">113023587                </t>
  </si>
  <si>
    <t xml:space="preserve">MA NEWS GROCERY INC     </t>
  </si>
  <si>
    <t xml:space="preserve">2037983-1           </t>
  </si>
  <si>
    <t xml:space="preserve">812000201                </t>
  </si>
  <si>
    <t xml:space="preserve">8001 GOURMET DELI INC   </t>
  </si>
  <si>
    <t xml:space="preserve">2066828-1           </t>
  </si>
  <si>
    <t xml:space="preserve">82-4096265               </t>
  </si>
  <si>
    <t xml:space="preserve">SHIV SHAKTI CONV. INC   </t>
  </si>
  <si>
    <t>11225</t>
  </si>
  <si>
    <t xml:space="preserve">2066506-1           </t>
  </si>
  <si>
    <t xml:space="preserve">824182924                </t>
  </si>
  <si>
    <t>NILKANTH CONVENIENCE INC</t>
  </si>
  <si>
    <t xml:space="preserve">2072523-1           </t>
  </si>
  <si>
    <t xml:space="preserve">82-4655922               </t>
  </si>
  <si>
    <t xml:space="preserve">STOP &amp; CARRY CONVE. INC </t>
  </si>
  <si>
    <t xml:space="preserve">1210568             </t>
  </si>
  <si>
    <t xml:space="preserve">203369484                </t>
  </si>
  <si>
    <t>YOUR WHOLESOME FOOD NO 2</t>
  </si>
  <si>
    <t xml:space="preserve">2064111-2           </t>
  </si>
  <si>
    <t xml:space="preserve">82-3309143               </t>
  </si>
  <si>
    <t xml:space="preserve">LUCKY HUANG GROCERY STR </t>
  </si>
  <si>
    <t xml:space="preserve">2051265-2           </t>
  </si>
  <si>
    <t xml:space="preserve">46-1556952               </t>
  </si>
  <si>
    <t xml:space="preserve">836 EAST INC            </t>
  </si>
  <si>
    <t>10466</t>
  </si>
  <si>
    <t xml:space="preserve">2035564-1           </t>
  </si>
  <si>
    <t xml:space="preserve">511157916                </t>
  </si>
  <si>
    <t xml:space="preserve">N &amp; K SUPERMART, INC    </t>
  </si>
  <si>
    <t>83-19 NORTHERN BOULEVARD</t>
  </si>
  <si>
    <t xml:space="preserve">1353861             </t>
  </si>
  <si>
    <t xml:space="preserve">272109164                </t>
  </si>
  <si>
    <t xml:space="preserve">WHITNEY GROCERY INC.    </t>
  </si>
  <si>
    <t xml:space="preserve">2010609-1           </t>
  </si>
  <si>
    <t xml:space="preserve">46-5580673               </t>
  </si>
  <si>
    <t xml:space="preserve">YOGI 86 04              </t>
  </si>
  <si>
    <t>11209</t>
  </si>
  <si>
    <t xml:space="preserve">1097293             </t>
  </si>
  <si>
    <t xml:space="preserve">11-3634132               </t>
  </si>
  <si>
    <t>SHARMIN CONVENIENCE ST I</t>
  </si>
  <si>
    <t xml:space="preserve">2057051-2           </t>
  </si>
  <si>
    <t xml:space="preserve">82-0978972               </t>
  </si>
  <si>
    <t xml:space="preserve">MICHAEL DELI GRILL CORP </t>
  </si>
  <si>
    <t xml:space="preserve">2064815-1           </t>
  </si>
  <si>
    <t xml:space="preserve">822814333                </t>
  </si>
  <si>
    <t xml:space="preserve">104 CANDY CORP.         </t>
  </si>
  <si>
    <t xml:space="preserve">1431683             </t>
  </si>
  <si>
    <t xml:space="preserve">455111988                </t>
  </si>
  <si>
    <t>Y J ELMHURST GROCERY INC</t>
  </si>
  <si>
    <t xml:space="preserve">1329292             </t>
  </si>
  <si>
    <t xml:space="preserve">270234959                </t>
  </si>
  <si>
    <t>SEVEN DAYS FOOD STOREINC</t>
  </si>
  <si>
    <t>11435</t>
  </si>
  <si>
    <t xml:space="preserve">1103923             </t>
  </si>
  <si>
    <t xml:space="preserve">260007893                </t>
  </si>
  <si>
    <t xml:space="preserve">BAYRIDGE QUICKSTOP LCC  </t>
  </si>
  <si>
    <t xml:space="preserve">2078206-1           </t>
  </si>
  <si>
    <t xml:space="preserve">825449808                </t>
  </si>
  <si>
    <t xml:space="preserve">DL DELI GROCERY CORP.   </t>
  </si>
  <si>
    <t xml:space="preserve">2002316-2           </t>
  </si>
  <si>
    <t xml:space="preserve">272251415                </t>
  </si>
  <si>
    <t xml:space="preserve">919 LOBBY NEWS INC      </t>
  </si>
  <si>
    <t xml:space="preserve">2033402-1           </t>
  </si>
  <si>
    <t xml:space="preserve">47-4230894               </t>
  </si>
  <si>
    <t>MERCEDES GROCERY STO INC</t>
  </si>
  <si>
    <t xml:space="preserve">1245653             </t>
  </si>
  <si>
    <t xml:space="preserve">205787152                </t>
  </si>
  <si>
    <t>11421</t>
  </si>
  <si>
    <t xml:space="preserve">2046310-1           </t>
  </si>
  <si>
    <t xml:space="preserve">814005324                </t>
  </si>
  <si>
    <t xml:space="preserve">EXPRESS SNACKS &amp; MORE   </t>
  </si>
  <si>
    <t>11433</t>
  </si>
  <si>
    <t xml:space="preserve">2016577-1           </t>
  </si>
  <si>
    <t xml:space="preserve">45-3784271               </t>
  </si>
  <si>
    <t xml:space="preserve">SKY CONVENIENCE INC     </t>
  </si>
  <si>
    <t xml:space="preserve">2066722-1           </t>
  </si>
  <si>
    <t xml:space="preserve">82-3849221               </t>
  </si>
  <si>
    <t xml:space="preserve">RAHMAN CANDY &amp; TOB.INC. </t>
  </si>
  <si>
    <t>10007</t>
  </si>
  <si>
    <t xml:space="preserve">1299543             </t>
  </si>
  <si>
    <t xml:space="preserve">263070815                </t>
  </si>
  <si>
    <t>REGO PARK DAIRY FARM INC</t>
  </si>
  <si>
    <t xml:space="preserve">1067771             </t>
  </si>
  <si>
    <t xml:space="preserve">113265238                </t>
  </si>
  <si>
    <t>967 FIRST AVE NEWS CORP.</t>
  </si>
  <si>
    <t xml:space="preserve">2065663-1           </t>
  </si>
  <si>
    <t xml:space="preserve">271002572                </t>
  </si>
  <si>
    <t>FOSTER ISLAND CORPORATIO</t>
  </si>
  <si>
    <t>11236</t>
  </si>
  <si>
    <t xml:space="preserve">2054142-2           </t>
  </si>
  <si>
    <t xml:space="preserve">82-0917455               </t>
  </si>
  <si>
    <t xml:space="preserve">YOGI 97 CORP.           </t>
  </si>
  <si>
    <t xml:space="preserve">1316043             </t>
  </si>
  <si>
    <t xml:space="preserve">26-4234481               </t>
  </si>
  <si>
    <t>ROMARK UNIVERSAL FOOD LL</t>
  </si>
  <si>
    <t xml:space="preserve">2066383-1           </t>
  </si>
  <si>
    <t xml:space="preserve">81-3094595               </t>
  </si>
  <si>
    <t xml:space="preserve">A &amp; N DELI &amp; GROC INC   </t>
  </si>
  <si>
    <t xml:space="preserve">2003379-887         </t>
  </si>
  <si>
    <t xml:space="preserve">46-4386457               </t>
  </si>
  <si>
    <t xml:space="preserve">AKSHAR 108 INC          </t>
  </si>
  <si>
    <t xml:space="preserve">1404426             </t>
  </si>
  <si>
    <t xml:space="preserve">452459431                </t>
  </si>
  <si>
    <t xml:space="preserve">SUPER DAIRY MILL INC    </t>
  </si>
  <si>
    <t xml:space="preserve">2073264-1           </t>
  </si>
  <si>
    <t xml:space="preserve">82-3202489               </t>
  </si>
  <si>
    <t xml:space="preserve">AKSHAR 18 INC.          </t>
  </si>
  <si>
    <t>11218</t>
  </si>
  <si>
    <t xml:space="preserve">1414686             </t>
  </si>
  <si>
    <t xml:space="preserve">453436470                </t>
  </si>
  <si>
    <t xml:space="preserve">AKSHAR 19 INC           </t>
  </si>
  <si>
    <t xml:space="preserve">2040909-1           </t>
  </si>
  <si>
    <t xml:space="preserve">81-2416804               </t>
  </si>
  <si>
    <t xml:space="preserve">A1 GROCERY              </t>
  </si>
  <si>
    <t>10461</t>
  </si>
  <si>
    <t xml:space="preserve">1046414             </t>
  </si>
  <si>
    <t xml:space="preserve">133877042                </t>
  </si>
  <si>
    <t xml:space="preserve">AKSHAR 41 INC           </t>
  </si>
  <si>
    <t xml:space="preserve">1338401             </t>
  </si>
  <si>
    <t xml:space="preserve">270538949                </t>
  </si>
  <si>
    <t xml:space="preserve">AATMA ENTERPRISES INC.  </t>
  </si>
  <si>
    <t xml:space="preserve">1454488             </t>
  </si>
  <si>
    <t xml:space="preserve">461358583                </t>
  </si>
  <si>
    <t xml:space="preserve">AB NEWS &amp; LOTTO INC     </t>
  </si>
  <si>
    <t>2003562-2</t>
  </si>
  <si>
    <t xml:space="preserve">463802912                </t>
  </si>
  <si>
    <t xml:space="preserve">AVADH CONVENENCE INC    </t>
  </si>
  <si>
    <t xml:space="preserve">2066772-1           </t>
  </si>
  <si>
    <t xml:space="preserve">824071684                </t>
  </si>
  <si>
    <t xml:space="preserve">AFRA TRADING INC        </t>
  </si>
  <si>
    <t xml:space="preserve">1355853             </t>
  </si>
  <si>
    <t xml:space="preserve">2711725992               </t>
  </si>
  <si>
    <t xml:space="preserve">ASTORIA GOOD CONVEN INC </t>
  </si>
  <si>
    <t xml:space="preserve">1468416             </t>
  </si>
  <si>
    <t xml:space="preserve">462920525                </t>
  </si>
  <si>
    <t xml:space="preserve">ASTORIA GOURNMENT DELI  </t>
  </si>
  <si>
    <t>2001006-2</t>
  </si>
  <si>
    <t xml:space="preserve">463759742                </t>
  </si>
  <si>
    <t>AK MART AND CONVIENCEINC</t>
  </si>
  <si>
    <t>11378</t>
  </si>
  <si>
    <t xml:space="preserve">2032866-1           </t>
  </si>
  <si>
    <t xml:space="preserve">47-4988381               </t>
  </si>
  <si>
    <t>A&amp;L DELI MEAT MARKET COR</t>
  </si>
  <si>
    <t xml:space="preserve">2049714-2           </t>
  </si>
  <si>
    <t xml:space="preserve">81-1300338               </t>
  </si>
  <si>
    <t xml:space="preserve">ALI BABA ORGANIC INC    </t>
  </si>
  <si>
    <t>10013</t>
  </si>
  <si>
    <t xml:space="preserve">2008765-1853        </t>
  </si>
  <si>
    <t xml:space="preserve">464651368                </t>
  </si>
  <si>
    <t xml:space="preserve">ALLIE'S NEWS STAND      </t>
  </si>
  <si>
    <t xml:space="preserve">1238202             </t>
  </si>
  <si>
    <t xml:space="preserve">TF-2335451               </t>
  </si>
  <si>
    <t xml:space="preserve">AMBAY GROCERY CORP      </t>
  </si>
  <si>
    <t xml:space="preserve">1046509             </t>
  </si>
  <si>
    <t xml:space="preserve">11-3158185               </t>
  </si>
  <si>
    <t xml:space="preserve">PATEL,AMBALAL B         </t>
  </si>
  <si>
    <t xml:space="preserve">1047770             </t>
  </si>
  <si>
    <t xml:space="preserve">TF21587380               </t>
  </si>
  <si>
    <t xml:space="preserve">AMI CONVENIENCE         </t>
  </si>
  <si>
    <t xml:space="preserve">1294559             </t>
  </si>
  <si>
    <t xml:space="preserve">262660857                </t>
  </si>
  <si>
    <t xml:space="preserve">1275060             </t>
  </si>
  <si>
    <t xml:space="preserve">208345476                </t>
  </si>
  <si>
    <t xml:space="preserve">ANANTA CONVENIENT STORE </t>
  </si>
  <si>
    <t xml:space="preserve">1329565             </t>
  </si>
  <si>
    <t xml:space="preserve">270468526                </t>
  </si>
  <si>
    <t xml:space="preserve">ANDY GROCERY            </t>
  </si>
  <si>
    <t xml:space="preserve">1052063             </t>
  </si>
  <si>
    <t xml:space="preserve">870775943                </t>
  </si>
  <si>
    <t xml:space="preserve">AARTI STATIONERY        </t>
  </si>
  <si>
    <t xml:space="preserve">1044683             </t>
  </si>
  <si>
    <t xml:space="preserve">11-3344641               </t>
  </si>
  <si>
    <t>ARVI CONENIENCE STORE IN</t>
  </si>
  <si>
    <t xml:space="preserve">2054567-2           </t>
  </si>
  <si>
    <t xml:space="preserve">815357292                </t>
  </si>
  <si>
    <t>ALWAYS SUNNY GROCERY LLC</t>
  </si>
  <si>
    <t xml:space="preserve">2047728-2           </t>
  </si>
  <si>
    <t xml:space="preserve">814664578                </t>
  </si>
  <si>
    <t xml:space="preserve">ASHI LOTTO &amp; CONV. INC  </t>
  </si>
  <si>
    <t>11419</t>
  </si>
  <si>
    <t xml:space="preserve">2078992-1           </t>
  </si>
  <si>
    <t xml:space="preserve">82-5072785               </t>
  </si>
  <si>
    <t xml:space="preserve">ASHU DREAM USA, INC     </t>
  </si>
  <si>
    <t xml:space="preserve">1473734             </t>
  </si>
  <si>
    <t xml:space="preserve">462938074                </t>
  </si>
  <si>
    <t xml:space="preserve">BHAKTI 70 INC           </t>
  </si>
  <si>
    <t xml:space="preserve">2077264-1           </t>
  </si>
  <si>
    <t xml:space="preserve">82-5096831               </t>
  </si>
  <si>
    <t xml:space="preserve">BALVANT PATEL NEWSSTAND </t>
  </si>
  <si>
    <t>10004</t>
  </si>
  <si>
    <t>2050347-2</t>
  </si>
  <si>
    <t xml:space="preserve">82-0738478               </t>
  </si>
  <si>
    <t>BANGLA BAZAR FISH MARKET</t>
  </si>
  <si>
    <t>2002166-2</t>
  </si>
  <si>
    <t xml:space="preserve">463462454                </t>
  </si>
  <si>
    <t xml:space="preserve">BANGLA BAZAR GRO HALAL  </t>
  </si>
  <si>
    <t>7211 35TH AVE (MEAT INC)</t>
  </si>
  <si>
    <t>2002025-2</t>
  </si>
  <si>
    <t xml:space="preserve">463688572                </t>
  </si>
  <si>
    <t xml:space="preserve">BHAKTI 14 INC.          </t>
  </si>
  <si>
    <t>1442 COLLEGE POINT BLVD.</t>
  </si>
  <si>
    <t xml:space="preserve">2075859-1           </t>
  </si>
  <si>
    <t xml:space="preserve">82-5096689               </t>
  </si>
  <si>
    <t xml:space="preserve">BJ MAG &amp; SONS CORP.     </t>
  </si>
  <si>
    <t>10014</t>
  </si>
  <si>
    <t xml:space="preserve">2018181-2           </t>
  </si>
  <si>
    <t xml:space="preserve">464528838                </t>
  </si>
  <si>
    <t xml:space="preserve">BLISS DELI &amp; GROCERY    </t>
  </si>
  <si>
    <t xml:space="preserve">2008998-1895        </t>
  </si>
  <si>
    <t xml:space="preserve">465452283                </t>
  </si>
  <si>
    <t xml:space="preserve">BRAIRE WOOD NEWS        </t>
  </si>
  <si>
    <t xml:space="preserve">1214700             </t>
  </si>
  <si>
    <t xml:space="preserve">11-3342943               </t>
  </si>
  <si>
    <t xml:space="preserve">BRAHMANI KRUPA CORP;-   </t>
  </si>
  <si>
    <t>11414</t>
  </si>
  <si>
    <t xml:space="preserve">2030103-2           </t>
  </si>
  <si>
    <t xml:space="preserve">475273692                </t>
  </si>
  <si>
    <t xml:space="preserve">BRIAN'S DELI            </t>
  </si>
  <si>
    <t>WHITESTONE COLLEGEPT</t>
  </si>
  <si>
    <t xml:space="preserve">1472294             </t>
  </si>
  <si>
    <t xml:space="preserve">11-2649249               </t>
  </si>
  <si>
    <t xml:space="preserve">BROADWAY AUTO CENTER NY </t>
  </si>
  <si>
    <t xml:space="preserve">1460048             </t>
  </si>
  <si>
    <t xml:space="preserve">46-1830308               </t>
  </si>
  <si>
    <t>BHAKTI SAGAR GROCERY INC</t>
  </si>
  <si>
    <t xml:space="preserve">1422507             </t>
  </si>
  <si>
    <t xml:space="preserve">45-4473037               </t>
  </si>
  <si>
    <t xml:space="preserve">BUSHWICK SMOKE SHOP INC </t>
  </si>
  <si>
    <t>11237</t>
  </si>
  <si>
    <t xml:space="preserve">2048851-2           </t>
  </si>
  <si>
    <t xml:space="preserve">475196311                </t>
  </si>
  <si>
    <t xml:space="preserve">BULVARD NEWS LLC        </t>
  </si>
  <si>
    <t>20-01 FRANCIS LOUIS BLVD</t>
  </si>
  <si>
    <t>11357</t>
  </si>
  <si>
    <t xml:space="preserve">1056861             </t>
  </si>
  <si>
    <t xml:space="preserve">11-3534837               </t>
  </si>
  <si>
    <t xml:space="preserve">COUNTRY BOY I CORP      </t>
  </si>
  <si>
    <t xml:space="preserve">2017391-2           </t>
  </si>
  <si>
    <t xml:space="preserve">47-2367919               </t>
  </si>
  <si>
    <t xml:space="preserve">CNK FOODS INC           </t>
  </si>
  <si>
    <t xml:space="preserve">1275152             </t>
  </si>
  <si>
    <t xml:space="preserve">320217890                </t>
  </si>
  <si>
    <t xml:space="preserve">D&amp;P CONVENIENCE STORE,  </t>
  </si>
  <si>
    <t xml:space="preserve">1186982             </t>
  </si>
  <si>
    <t xml:space="preserve">11-3178105               </t>
  </si>
  <si>
    <t xml:space="preserve">DITMARS CANDY &amp; GROCERY </t>
  </si>
  <si>
    <t xml:space="preserve">1132461             </t>
  </si>
  <si>
    <t xml:space="preserve">371452930                </t>
  </si>
  <si>
    <t xml:space="preserve">DEV TRADING CORP        </t>
  </si>
  <si>
    <t xml:space="preserve">2009340-1973        </t>
  </si>
  <si>
    <t xml:space="preserve">300806642                </t>
  </si>
  <si>
    <t xml:space="preserve">DISCOUNT MART INC       </t>
  </si>
  <si>
    <t>10462</t>
  </si>
  <si>
    <t xml:space="preserve">1170370             </t>
  </si>
  <si>
    <t xml:space="preserve">13-4083925               </t>
  </si>
  <si>
    <t xml:space="preserve">DIYA 142, INC           </t>
  </si>
  <si>
    <t xml:space="preserve">1310759             </t>
  </si>
  <si>
    <t xml:space="preserve">263911350                </t>
  </si>
  <si>
    <t xml:space="preserve">D K CONVT. STORE INC    </t>
  </si>
  <si>
    <t xml:space="preserve">2012037-1           </t>
  </si>
  <si>
    <t xml:space="preserve">471192897                </t>
  </si>
  <si>
    <t>DEEP TRADING CORPORATION</t>
  </si>
  <si>
    <t xml:space="preserve">1187489             </t>
  </si>
  <si>
    <t xml:space="preserve">1187489                  </t>
  </si>
  <si>
    <t xml:space="preserve">DUTT NEWS INC;-         </t>
  </si>
  <si>
    <t xml:space="preserve">1329598             </t>
  </si>
  <si>
    <t xml:space="preserve">27-0536606               </t>
  </si>
  <si>
    <t xml:space="preserve">ELMHURST NEWS CORP;-    </t>
  </si>
  <si>
    <t xml:space="preserve">1272466             </t>
  </si>
  <si>
    <t xml:space="preserve">11-3377533               </t>
  </si>
  <si>
    <t xml:space="preserve">EASTMIDTOWN INC         </t>
  </si>
  <si>
    <t xml:space="preserve">2016002-1           </t>
  </si>
  <si>
    <t xml:space="preserve">46-5264061               </t>
  </si>
  <si>
    <t xml:space="preserve">ENJOY CONVEN STORE INC  </t>
  </si>
  <si>
    <t xml:space="preserve">2033316-1           </t>
  </si>
  <si>
    <t xml:space="preserve">810980494                </t>
  </si>
  <si>
    <t xml:space="preserve">EAGLE SERVICE CENTER    </t>
  </si>
  <si>
    <t xml:space="preserve">1153371             </t>
  </si>
  <si>
    <t xml:space="preserve">331025949                </t>
  </si>
  <si>
    <t xml:space="preserve">ESPINAL DELI            </t>
  </si>
  <si>
    <t xml:space="preserve">2041488-1           </t>
  </si>
  <si>
    <t xml:space="preserve">472251914                </t>
  </si>
  <si>
    <t xml:space="preserve">FANA DELI GROCERY CORP  </t>
  </si>
  <si>
    <t xml:space="preserve">1449663             </t>
  </si>
  <si>
    <t xml:space="preserve">800849945                </t>
  </si>
  <si>
    <t xml:space="preserve">FATIMA FOOD MART INC    </t>
  </si>
  <si>
    <t xml:space="preserve">2060615-2           </t>
  </si>
  <si>
    <t xml:space="preserve">462775397                </t>
  </si>
  <si>
    <t xml:space="preserve">FAST BRAKE NEWS STAND   </t>
  </si>
  <si>
    <t>10012</t>
  </si>
  <si>
    <t xml:space="preserve">1458274             </t>
  </si>
  <si>
    <t xml:space="preserve">46-1882026               </t>
  </si>
  <si>
    <t>FIVE STAR FOOD MARTNYINC</t>
  </si>
  <si>
    <t>131-07 MERRICK BOULEVARD</t>
  </si>
  <si>
    <t xml:space="preserve">1328742             </t>
  </si>
  <si>
    <t xml:space="preserve">270492800                </t>
  </si>
  <si>
    <t xml:space="preserve">FLOYD LAND NEWS         </t>
  </si>
  <si>
    <t xml:space="preserve">1461176             </t>
  </si>
  <si>
    <t xml:space="preserve">209980201                </t>
  </si>
  <si>
    <t xml:space="preserve">1411360             </t>
  </si>
  <si>
    <t xml:space="preserve">453345314                </t>
  </si>
  <si>
    <t xml:space="preserve">FOREST POLISH GROCERY   </t>
  </si>
  <si>
    <t xml:space="preserve">1275384             </t>
  </si>
  <si>
    <t xml:space="preserve">770703994                </t>
  </si>
  <si>
    <t xml:space="preserve">FULL STOP GROCERY       </t>
  </si>
  <si>
    <t xml:space="preserve">2060626-2           </t>
  </si>
  <si>
    <t xml:space="preserve">454082631                </t>
  </si>
  <si>
    <t xml:space="preserve">US GROCERY CORP         </t>
  </si>
  <si>
    <t xml:space="preserve">1140283             </t>
  </si>
  <si>
    <t xml:space="preserve">8486731755               </t>
  </si>
  <si>
    <t>GLORY DELI &amp; GROCERYCORP</t>
  </si>
  <si>
    <t xml:space="preserve">1043517             </t>
  </si>
  <si>
    <t xml:space="preserve">11-3234247               </t>
  </si>
  <si>
    <t xml:space="preserve">GEORGE'S DELI INC       </t>
  </si>
  <si>
    <t xml:space="preserve">2015633-1           </t>
  </si>
  <si>
    <t xml:space="preserve">364792113                </t>
  </si>
  <si>
    <t>GREEN FAMILY MART NYC IN</t>
  </si>
  <si>
    <t xml:space="preserve">1464110             </t>
  </si>
  <si>
    <t xml:space="preserve">461299933                </t>
  </si>
  <si>
    <t xml:space="preserve">GREEN GROCERY &amp; CON LLC </t>
  </si>
  <si>
    <t xml:space="preserve">1450941             </t>
  </si>
  <si>
    <t xml:space="preserve">461104671                </t>
  </si>
  <si>
    <t xml:space="preserve">GMH NORTHERN BLVD.      </t>
  </si>
  <si>
    <t xml:space="preserve">1465990             </t>
  </si>
  <si>
    <t xml:space="preserve">462482326                </t>
  </si>
  <si>
    <t xml:space="preserve">GREENE MARKET INC       </t>
  </si>
  <si>
    <t>11221</t>
  </si>
  <si>
    <t xml:space="preserve">2048260-2           </t>
  </si>
  <si>
    <t xml:space="preserve">81-3638262               </t>
  </si>
  <si>
    <t xml:space="preserve">GORKHA MINI MART INC.   </t>
  </si>
  <si>
    <t xml:space="preserve">2056450-2           </t>
  </si>
  <si>
    <t xml:space="preserve">81-5187095               </t>
  </si>
  <si>
    <t xml:space="preserve">GRACE CONVENIENCE INC   </t>
  </si>
  <si>
    <t>10021</t>
  </si>
  <si>
    <t xml:space="preserve">2047729-2           </t>
  </si>
  <si>
    <t xml:space="preserve">814212025                </t>
  </si>
  <si>
    <t xml:space="preserve">G &amp; R STATIONERY STORE  </t>
  </si>
  <si>
    <t xml:space="preserve">1070125             </t>
  </si>
  <si>
    <t xml:space="preserve">113312549                </t>
  </si>
  <si>
    <t>GURUKRUPA 104 CORPORATIO</t>
  </si>
  <si>
    <t>11416</t>
  </si>
  <si>
    <t xml:space="preserve">2081915-2           </t>
  </si>
  <si>
    <t xml:space="preserve">832752603                </t>
  </si>
  <si>
    <t xml:space="preserve">HE &amp; JAY STATIONARY     </t>
  </si>
  <si>
    <t xml:space="preserve">1068746             </t>
  </si>
  <si>
    <t xml:space="preserve">13-4051086               </t>
  </si>
  <si>
    <t xml:space="preserve">H&amp;R CONVENIENCE,INC     </t>
  </si>
  <si>
    <t xml:space="preserve">2048388-2           </t>
  </si>
  <si>
    <t xml:space="preserve">81-4692614               </t>
  </si>
  <si>
    <t xml:space="preserve">HADY DELI &amp; GROCERY     </t>
  </si>
  <si>
    <t xml:space="preserve">2031381-2           </t>
  </si>
  <si>
    <t xml:space="preserve">47-5299658               </t>
  </si>
  <si>
    <t xml:space="preserve">HAR SIDDHI CORPORATIONS </t>
  </si>
  <si>
    <t xml:space="preserve">1301921             </t>
  </si>
  <si>
    <t xml:space="preserve">263280509                </t>
  </si>
  <si>
    <t xml:space="preserve">H&amp;D CONVENIENCE STORE   </t>
  </si>
  <si>
    <t xml:space="preserve">2029683-2           </t>
  </si>
  <si>
    <t xml:space="preserve">47-4705660               </t>
  </si>
  <si>
    <t xml:space="preserve">HERO HUT DELI           </t>
  </si>
  <si>
    <t xml:space="preserve">1446825             </t>
  </si>
  <si>
    <t xml:space="preserve">460923236                </t>
  </si>
  <si>
    <t>HETA DELI CONVENIENCEINC</t>
  </si>
  <si>
    <t xml:space="preserve">2030835-2           </t>
  </si>
  <si>
    <t xml:space="preserve">47-4935827               </t>
  </si>
  <si>
    <t xml:space="preserve">HIRN INC;-              </t>
  </si>
  <si>
    <t>11004</t>
  </si>
  <si>
    <t xml:space="preserve">2001641-2           </t>
  </si>
  <si>
    <t xml:space="preserve">273751271                </t>
  </si>
  <si>
    <t xml:space="preserve">HIR-NIK INC.            </t>
  </si>
  <si>
    <t xml:space="preserve">1458692             </t>
  </si>
  <si>
    <t xml:space="preserve">461064165                </t>
  </si>
  <si>
    <t xml:space="preserve">HOLLIS NEWS &amp; SNACKS    </t>
  </si>
  <si>
    <t>11423</t>
  </si>
  <si>
    <t xml:space="preserve">1364633             </t>
  </si>
  <si>
    <t xml:space="preserve">201756379                </t>
  </si>
  <si>
    <t>HOME STYLE DELI&amp;GROC INC</t>
  </si>
  <si>
    <t xml:space="preserve">2059034-2           </t>
  </si>
  <si>
    <t xml:space="preserve">81-0701527               </t>
  </si>
  <si>
    <t xml:space="preserve">A - Z GROCERY           </t>
  </si>
  <si>
    <t xml:space="preserve">1095060             </t>
  </si>
  <si>
    <t xml:space="preserve">11-3125359               </t>
  </si>
  <si>
    <t xml:space="preserve">25TH DELI               </t>
  </si>
  <si>
    <t xml:space="preserve">1175851             </t>
  </si>
  <si>
    <t xml:space="preserve">201132996                </t>
  </si>
  <si>
    <t xml:space="preserve">ISHIA NEWSTAND CORP     </t>
  </si>
  <si>
    <t xml:space="preserve">2044868-1           </t>
  </si>
  <si>
    <t xml:space="preserve">47-5414139               </t>
  </si>
  <si>
    <t xml:space="preserve">JACKSON HEIGHTS STN     </t>
  </si>
  <si>
    <t xml:space="preserve">1042827             </t>
  </si>
  <si>
    <t xml:space="preserve">11-3132179               </t>
  </si>
  <si>
    <t xml:space="preserve">JEFF DELI GROCERY CORP  </t>
  </si>
  <si>
    <t xml:space="preserve">2080437-1           </t>
  </si>
  <si>
    <t xml:space="preserve">83-2069341               </t>
  </si>
  <si>
    <t>JIGME &amp; PHUNTSOK OF NYC,</t>
  </si>
  <si>
    <t xml:space="preserve">2038369-1           </t>
  </si>
  <si>
    <t xml:space="preserve">680637942                </t>
  </si>
  <si>
    <t xml:space="preserve">JITU SARNALE INC        </t>
  </si>
  <si>
    <t xml:space="preserve">1348133             </t>
  </si>
  <si>
    <t xml:space="preserve">27-1528105               </t>
  </si>
  <si>
    <t xml:space="preserve">JR FAMILY GROCERY INC   </t>
  </si>
  <si>
    <t xml:space="preserve">2005675-1303        </t>
  </si>
  <si>
    <t xml:space="preserve">45-1535485               </t>
  </si>
  <si>
    <t xml:space="preserve">JUST RIGHT CONV.INC.    </t>
  </si>
  <si>
    <t xml:space="preserve">2066560-1           </t>
  </si>
  <si>
    <t xml:space="preserve">82-3722448               </t>
  </si>
  <si>
    <t xml:space="preserve">KRISHNA GROCERY INC.    </t>
  </si>
  <si>
    <t xml:space="preserve">1271796             </t>
  </si>
  <si>
    <t xml:space="preserve">261092386                </t>
  </si>
  <si>
    <t xml:space="preserve">KAPIL GROCERY INC       </t>
  </si>
  <si>
    <t xml:space="preserve">1293159             </t>
  </si>
  <si>
    <t xml:space="preserve">262822484                </t>
  </si>
  <si>
    <t xml:space="preserve">KAVYA OPTIMO INC        </t>
  </si>
  <si>
    <t xml:space="preserve">2033369-1           </t>
  </si>
  <si>
    <t xml:space="preserve">81-1082661               </t>
  </si>
  <si>
    <t xml:space="preserve">KAVYA OPTIMO II INC     </t>
  </si>
  <si>
    <t xml:space="preserve">2058736-2           </t>
  </si>
  <si>
    <t xml:space="preserve">822254922                </t>
  </si>
  <si>
    <t xml:space="preserve">KDA MINI MART INC       </t>
  </si>
  <si>
    <t xml:space="preserve">2002902-735         </t>
  </si>
  <si>
    <t xml:space="preserve">46-3994942               </t>
  </si>
  <si>
    <t xml:space="preserve">KIRAN SHETH             </t>
  </si>
  <si>
    <t>NEC BROADWAY WEST 49 ST.</t>
  </si>
  <si>
    <t xml:space="preserve">2082518-2           </t>
  </si>
  <si>
    <t xml:space="preserve">TF-5196076               </t>
  </si>
  <si>
    <t xml:space="preserve">KIRIT SHETH             </t>
  </si>
  <si>
    <t>N E COR BROAD &amp; W 49THST</t>
  </si>
  <si>
    <t xml:space="preserve">1064195             </t>
  </si>
  <si>
    <t xml:space="preserve">TF-2767810               </t>
  </si>
  <si>
    <t xml:space="preserve">KIRTIBAHEN DHAMECHA     </t>
  </si>
  <si>
    <t>N/W/C 3RD AVE EAST 60ST.</t>
  </si>
  <si>
    <t>10065</t>
  </si>
  <si>
    <t xml:space="preserve">2080235-1           </t>
  </si>
  <si>
    <t xml:space="preserve">83-2090932               </t>
  </si>
  <si>
    <t>KISSENA PARK DELI &amp; GRIL</t>
  </si>
  <si>
    <t xml:space="preserve">2055663-2           </t>
  </si>
  <si>
    <t xml:space="preserve">82-0600278               </t>
  </si>
  <si>
    <t xml:space="preserve">KAPIL NEWS CORP-;       </t>
  </si>
  <si>
    <t xml:space="preserve">1335846             </t>
  </si>
  <si>
    <t xml:space="preserve">270804823                </t>
  </si>
  <si>
    <t xml:space="preserve">KRISHNA CANDY &amp; GROCERY </t>
  </si>
  <si>
    <t xml:space="preserve">1275538             </t>
  </si>
  <si>
    <t xml:space="preserve">208266793                </t>
  </si>
  <si>
    <t xml:space="preserve">KRUPA FOOD INC          </t>
  </si>
  <si>
    <t>11427</t>
  </si>
  <si>
    <t xml:space="preserve">2070472-1           </t>
  </si>
  <si>
    <t xml:space="preserve">82-4403255               </t>
  </si>
  <si>
    <t xml:space="preserve">LASK CORP               </t>
  </si>
  <si>
    <t xml:space="preserve">2027363-2           </t>
  </si>
  <si>
    <t xml:space="preserve">35-2530768               </t>
  </si>
  <si>
    <t xml:space="preserve">LEENA SHAH NWC          </t>
  </si>
  <si>
    <t xml:space="preserve">1442507             </t>
  </si>
  <si>
    <t xml:space="preserve">46-0550561               </t>
  </si>
  <si>
    <t xml:space="preserve">LEE &amp; LIN CO INC        </t>
  </si>
  <si>
    <t xml:space="preserve">1041512             </t>
  </si>
  <si>
    <t xml:space="preserve">112646847                </t>
  </si>
  <si>
    <t xml:space="preserve">LEX NEWS CORP.          </t>
  </si>
  <si>
    <t>10172</t>
  </si>
  <si>
    <t xml:space="preserve">1183009             </t>
  </si>
  <si>
    <t xml:space="preserve">20-1623967               </t>
  </si>
  <si>
    <t xml:space="preserve">GRACE FARMS INC         </t>
  </si>
  <si>
    <t xml:space="preserve">27-1893940               </t>
  </si>
  <si>
    <t xml:space="preserve">LIC DELI CORP;-         </t>
  </si>
  <si>
    <t xml:space="preserve">1188239             </t>
  </si>
  <si>
    <t xml:space="preserve">20-1967204               </t>
  </si>
  <si>
    <t xml:space="preserve">LIC NEWSPAPER STORE,INC </t>
  </si>
  <si>
    <t xml:space="preserve">2034869-1           </t>
  </si>
  <si>
    <t xml:space="preserve">261282771                </t>
  </si>
  <si>
    <t xml:space="preserve">LISA MINI MARKET CORP   </t>
  </si>
  <si>
    <t xml:space="preserve">2039406-1           </t>
  </si>
  <si>
    <t xml:space="preserve">811132147                </t>
  </si>
  <si>
    <t xml:space="preserve">2040734-1           </t>
  </si>
  <si>
    <t xml:space="preserve">45-0826885               </t>
  </si>
  <si>
    <t>LOTTO AND PHOTO CENT.INC</t>
  </si>
  <si>
    <t>10029</t>
  </si>
  <si>
    <t xml:space="preserve">1451753             </t>
  </si>
  <si>
    <t xml:space="preserve">460911042                </t>
  </si>
  <si>
    <t>LUCKY LOTTERY&amp;CONVENCEIN</t>
  </si>
  <si>
    <t>11432</t>
  </si>
  <si>
    <t xml:space="preserve">2046260-1         </t>
  </si>
  <si>
    <t xml:space="preserve">81-2562676               </t>
  </si>
  <si>
    <t xml:space="preserve">LUCKY CORONA INC        </t>
  </si>
  <si>
    <t>11360</t>
  </si>
  <si>
    <t xml:space="preserve">1294757             </t>
  </si>
  <si>
    <t xml:space="preserve">262824380                </t>
  </si>
  <si>
    <t>M &amp; P TOBACCO&amp;STATIONARY</t>
  </si>
  <si>
    <t xml:space="preserve">1051885             </t>
  </si>
  <si>
    <t xml:space="preserve">11-3376042               </t>
  </si>
  <si>
    <t xml:space="preserve">MARUTY 1859 CORP        </t>
  </si>
  <si>
    <t xml:space="preserve">2018093-2           </t>
  </si>
  <si>
    <t xml:space="preserve">47-2350408               </t>
  </si>
  <si>
    <t xml:space="preserve">MAHANT 195 INC          </t>
  </si>
  <si>
    <t xml:space="preserve">2083359-2           </t>
  </si>
  <si>
    <t xml:space="preserve">83-2160202               </t>
  </si>
  <si>
    <t xml:space="preserve">MARUTI 6903 CORP.       </t>
  </si>
  <si>
    <t xml:space="preserve">2082146-1           </t>
  </si>
  <si>
    <t xml:space="preserve">83-2329345               </t>
  </si>
  <si>
    <t xml:space="preserve">MARUTINANDAN 77 CORP    </t>
  </si>
  <si>
    <t xml:space="preserve">2070247-1           </t>
  </si>
  <si>
    <t xml:space="preserve">82-4384159               </t>
  </si>
  <si>
    <t xml:space="preserve">MARUTI 9116 CORP        </t>
  </si>
  <si>
    <t xml:space="preserve">2087013-2           </t>
  </si>
  <si>
    <t xml:space="preserve">83-2652026               </t>
  </si>
  <si>
    <t xml:space="preserve">MADHU CORPORATION       </t>
  </si>
  <si>
    <t xml:space="preserve">1428741             </t>
  </si>
  <si>
    <t xml:space="preserve">11-2848427               </t>
  </si>
  <si>
    <t>MAHIN DELI &amp; GROCERY INC</t>
  </si>
  <si>
    <t xml:space="preserve">2020010-2           </t>
  </si>
  <si>
    <t xml:space="preserve">472848616                </t>
  </si>
  <si>
    <t xml:space="preserve">MANKI 135 CORP          </t>
  </si>
  <si>
    <t xml:space="preserve">1473782             </t>
  </si>
  <si>
    <t xml:space="preserve">451447535                </t>
  </si>
  <si>
    <t xml:space="preserve">FRIENDZ DELI &amp; GROCERY  </t>
  </si>
  <si>
    <t xml:space="preserve">2028826-2           </t>
  </si>
  <si>
    <t xml:space="preserve">472103924                </t>
  </si>
  <si>
    <t xml:space="preserve">MARIA GROCERY STORE INC </t>
  </si>
  <si>
    <t xml:space="preserve">2038085-1           </t>
  </si>
  <si>
    <t xml:space="preserve">812320852                </t>
  </si>
  <si>
    <t xml:space="preserve">MARS DELI INC.          </t>
  </si>
  <si>
    <t xml:space="preserve">2055595-2           </t>
  </si>
  <si>
    <t xml:space="preserve">35-2595402               </t>
  </si>
  <si>
    <t xml:space="preserve">MARUTINANDAN CORP(STAR  </t>
  </si>
  <si>
    <t xml:space="preserve">1133713             </t>
  </si>
  <si>
    <t xml:space="preserve">043721192                </t>
  </si>
  <si>
    <t xml:space="preserve">MARUTI 149 CORP         </t>
  </si>
  <si>
    <t xml:space="preserve">2007604-1613        </t>
  </si>
  <si>
    <t xml:space="preserve">464857901                </t>
  </si>
  <si>
    <t xml:space="preserve">MADHU GROCERY INC       </t>
  </si>
  <si>
    <t xml:space="preserve">1457382             </t>
  </si>
  <si>
    <t xml:space="preserve">461924037                </t>
  </si>
  <si>
    <t>MIKE &amp; FAYA DELI GROC IN</t>
  </si>
  <si>
    <t>11363</t>
  </si>
  <si>
    <t xml:space="preserve">2046284-1           </t>
  </si>
  <si>
    <t xml:space="preserve">81-3604732               </t>
  </si>
  <si>
    <t>MAHARAJ MATAJI CORPORATI</t>
  </si>
  <si>
    <t xml:space="preserve">2035113-1           </t>
  </si>
  <si>
    <t xml:space="preserve">47-5063851               </t>
  </si>
  <si>
    <t xml:space="preserve">MOMTA GROCERY INC       </t>
  </si>
  <si>
    <t xml:space="preserve">1430243             </t>
  </si>
  <si>
    <t xml:space="preserve">453416241                </t>
  </si>
  <si>
    <t xml:space="preserve">MOOGLE ENTERPRISES INC. </t>
  </si>
  <si>
    <t xml:space="preserve">1465226             </t>
  </si>
  <si>
    <t xml:space="preserve">455161700                </t>
  </si>
  <si>
    <t xml:space="preserve">MITUL QUICKSTOP INC     </t>
  </si>
  <si>
    <t xml:space="preserve">1377061             </t>
  </si>
  <si>
    <t xml:space="preserve">272585149                </t>
  </si>
  <si>
    <t xml:space="preserve">MD RAFIQUL ISLAM        </t>
  </si>
  <si>
    <t xml:space="preserve">2078092-1           </t>
  </si>
  <si>
    <t xml:space="preserve">82-5443047               </t>
  </si>
  <si>
    <t>MIDDLE VILLAGE CARDS LLC</t>
  </si>
  <si>
    <t xml:space="preserve">1070210             </t>
  </si>
  <si>
    <t xml:space="preserve">11-3523338               </t>
  </si>
  <si>
    <t>NORTHERN AUTO SERVICE ST</t>
  </si>
  <si>
    <t xml:space="preserve">1420719             </t>
  </si>
  <si>
    <t xml:space="preserve">454253322                </t>
  </si>
  <si>
    <t xml:space="preserve">NEWYORK DELI GROCERY    </t>
  </si>
  <si>
    <t xml:space="preserve">1053956             </t>
  </si>
  <si>
    <t xml:space="preserve">11-3471869               </t>
  </si>
  <si>
    <t xml:space="preserve">SHAH REJENDRA           </t>
  </si>
  <si>
    <t xml:space="preserve">2081728-2           </t>
  </si>
  <si>
    <t xml:space="preserve">TF-5162878               </t>
  </si>
  <si>
    <t xml:space="preserve">NYC FOOD MARKET INC     </t>
  </si>
  <si>
    <t xml:space="preserve">2054143-2           </t>
  </si>
  <si>
    <t xml:space="preserve">814312910                </t>
  </si>
  <si>
    <t xml:space="preserve">NG MINI MARKET CORP     </t>
  </si>
  <si>
    <t xml:space="preserve">1376105             </t>
  </si>
  <si>
    <t xml:space="preserve">270778384                </t>
  </si>
  <si>
    <t xml:space="preserve">NIDHI CONVENIENCE INC   </t>
  </si>
  <si>
    <t xml:space="preserve">1280270             </t>
  </si>
  <si>
    <t xml:space="preserve">261565770                </t>
  </si>
  <si>
    <t xml:space="preserve">NITHYA ISLAND CORP      </t>
  </si>
  <si>
    <t>11428</t>
  </si>
  <si>
    <t xml:space="preserve">2080558-1           </t>
  </si>
  <si>
    <t xml:space="preserve">82-2088814               </t>
  </si>
  <si>
    <t xml:space="preserve">N K NEWS STAND          </t>
  </si>
  <si>
    <t>10038</t>
  </si>
  <si>
    <t xml:space="preserve">2017509-2           </t>
  </si>
  <si>
    <t xml:space="preserve">270190807                </t>
  </si>
  <si>
    <t xml:space="preserve">ARTHUR NEWS LLC         </t>
  </si>
  <si>
    <t>10458</t>
  </si>
  <si>
    <t xml:space="preserve">2031485-2           </t>
  </si>
  <si>
    <t xml:space="preserve">43-1981648               </t>
  </si>
  <si>
    <t xml:space="preserve">N N GROCERY             </t>
  </si>
  <si>
    <t xml:space="preserve">1143199             </t>
  </si>
  <si>
    <t xml:space="preserve">810615519                </t>
  </si>
  <si>
    <t>NEW PARADISE GROCERY INC</t>
  </si>
  <si>
    <t xml:space="preserve">2065208-1           </t>
  </si>
  <si>
    <t xml:space="preserve">821243352                </t>
  </si>
  <si>
    <t xml:space="preserve">NUBE DE JESUS CORP      </t>
  </si>
  <si>
    <t xml:space="preserve">2022942-2           </t>
  </si>
  <si>
    <t xml:space="preserve">26-0700023               </t>
  </si>
  <si>
    <t xml:space="preserve">NUTHIN'LEFT DEL&amp;GROC    </t>
  </si>
  <si>
    <t xml:space="preserve">2064897-1           </t>
  </si>
  <si>
    <t xml:space="preserve">474727007                </t>
  </si>
  <si>
    <t xml:space="preserve">RAHMAN,MOHAMMED M       </t>
  </si>
  <si>
    <t>N/W/C PARK AV SOU EA19ST</t>
  </si>
  <si>
    <t xml:space="preserve">2066301-2           </t>
  </si>
  <si>
    <t xml:space="preserve">TF-2955568               </t>
  </si>
  <si>
    <t>NEW WAY DELI &amp; GROCERY C</t>
  </si>
  <si>
    <t xml:space="preserve">1451721             </t>
  </si>
  <si>
    <t xml:space="preserve">46-1239033               </t>
  </si>
  <si>
    <t xml:space="preserve">NYC SMOKES &amp; MORE INC   </t>
  </si>
  <si>
    <t xml:space="preserve">1451659             </t>
  </si>
  <si>
    <t xml:space="preserve">461365246                </t>
  </si>
  <si>
    <t>NEW YORK FOOD MARKET INC</t>
  </si>
  <si>
    <t xml:space="preserve">1153492-            </t>
  </si>
  <si>
    <t xml:space="preserve">16-1678473               </t>
  </si>
  <si>
    <t xml:space="preserve">OLIVE LEAF GOURMET INC  </t>
  </si>
  <si>
    <t>11216</t>
  </si>
  <si>
    <t>2001818-2</t>
  </si>
  <si>
    <t xml:space="preserve">462830064                </t>
  </si>
  <si>
    <t xml:space="preserve">41 55 MAIN STREET INC   </t>
  </si>
  <si>
    <t xml:space="preserve">1054988             </t>
  </si>
  <si>
    <t xml:space="preserve">11-2841409               </t>
  </si>
  <si>
    <t>BENTAS CORP(OTHELLO DELI</t>
  </si>
  <si>
    <t xml:space="preserve">1206313             </t>
  </si>
  <si>
    <t xml:space="preserve">320005285                </t>
  </si>
  <si>
    <t xml:space="preserve">OZONE-HOWARD CONV.INC   </t>
  </si>
  <si>
    <t xml:space="preserve">1461932             </t>
  </si>
  <si>
    <t xml:space="preserve">27-0275378               </t>
  </si>
  <si>
    <t xml:space="preserve">P &amp; D DELI              </t>
  </si>
  <si>
    <t xml:space="preserve">1389558             </t>
  </si>
  <si>
    <t xml:space="preserve">263344647                </t>
  </si>
  <si>
    <t xml:space="preserve">PRAMUKH 1929 INC        </t>
  </si>
  <si>
    <t>11229</t>
  </si>
  <si>
    <t>2088283-2</t>
  </si>
  <si>
    <t xml:space="preserve">83-3395154               </t>
  </si>
  <si>
    <t xml:space="preserve">MADISON PRODUCE CORP    </t>
  </si>
  <si>
    <t xml:space="preserve">1045254             </t>
  </si>
  <si>
    <t xml:space="preserve">13-3948818               </t>
  </si>
  <si>
    <t>P.A.N.GROCERY &amp; NEWS INC</t>
  </si>
  <si>
    <t xml:space="preserve">1165188             </t>
  </si>
  <si>
    <t xml:space="preserve">200786315                </t>
  </si>
  <si>
    <t xml:space="preserve">PANKAJ SHAH             </t>
  </si>
  <si>
    <t>S/E/C BROAD &amp; W 111TH ST</t>
  </si>
  <si>
    <t xml:space="preserve">1064904             </t>
  </si>
  <si>
    <t xml:space="preserve">TF-2526111               </t>
  </si>
  <si>
    <t xml:space="preserve">PATEL, AMBALAL B        </t>
  </si>
  <si>
    <t xml:space="preserve">1049283             </t>
  </si>
  <si>
    <t xml:space="preserve">215873802                </t>
  </si>
  <si>
    <t xml:space="preserve">PINKY QUICK STOP INC    </t>
  </si>
  <si>
    <t xml:space="preserve">1068748             </t>
  </si>
  <si>
    <t xml:space="preserve">133949912                </t>
  </si>
  <si>
    <t xml:space="preserve">PKG ENTERPRISES         </t>
  </si>
  <si>
    <t xml:space="preserve">2015368-1           </t>
  </si>
  <si>
    <t xml:space="preserve">11-3372176               </t>
  </si>
  <si>
    <t xml:space="preserve">P &amp; P CANDY STORE INC   </t>
  </si>
  <si>
    <t xml:space="preserve">1130747             </t>
  </si>
  <si>
    <t xml:space="preserve">35-2191247               </t>
  </si>
  <si>
    <t xml:space="preserve">PONNIAH NEWSTAND        </t>
  </si>
  <si>
    <t xml:space="preserve">1284496             </t>
  </si>
  <si>
    <t xml:space="preserve">13-3523712               </t>
  </si>
  <si>
    <t xml:space="preserve">POOJA 23 INC.           </t>
  </si>
  <si>
    <t xml:space="preserve">1402508             </t>
  </si>
  <si>
    <t xml:space="preserve">452403282                </t>
  </si>
  <si>
    <t xml:space="preserve">PRADEEP M MAYANI        </t>
  </si>
  <si>
    <t>SE CORN OF 7TH AV&amp;34THST</t>
  </si>
  <si>
    <t xml:space="preserve">27-2638580               </t>
  </si>
  <si>
    <t xml:space="preserve">R&amp;S AUTO DIAGNOSTIC INC </t>
  </si>
  <si>
    <t xml:space="preserve">2009197-1949        </t>
  </si>
  <si>
    <t xml:space="preserve">452405123                </t>
  </si>
  <si>
    <t xml:space="preserve">RANA GAS CORP.          </t>
  </si>
  <si>
    <t>11208</t>
  </si>
  <si>
    <t xml:space="preserve">2033239-1           </t>
  </si>
  <si>
    <t xml:space="preserve">47-5616825               </t>
  </si>
  <si>
    <t xml:space="preserve">ROCHDALE JUNCTION       </t>
  </si>
  <si>
    <t xml:space="preserve">2026012-2           </t>
  </si>
  <si>
    <t xml:space="preserve">11-3121344               </t>
  </si>
  <si>
    <t xml:space="preserve">REGO PARK MINI MARKET   </t>
  </si>
  <si>
    <t xml:space="preserve">REHKA PATEL             </t>
  </si>
  <si>
    <t>N/E/C OF EAST 42ST&amp;5THAV</t>
  </si>
  <si>
    <t>10017</t>
  </si>
  <si>
    <t xml:space="preserve">2065488-1           </t>
  </si>
  <si>
    <t xml:space="preserve">81-1818544               </t>
  </si>
  <si>
    <t xml:space="preserve">RENSON 69 LLC           </t>
  </si>
  <si>
    <t xml:space="preserve">1474270             </t>
  </si>
  <si>
    <t xml:space="preserve">462717838                </t>
  </si>
  <si>
    <t xml:space="preserve">RICKY DELI STORE II INC </t>
  </si>
  <si>
    <t xml:space="preserve">1449613             </t>
  </si>
  <si>
    <t xml:space="preserve">461127159                </t>
  </si>
  <si>
    <t xml:space="preserve">RIDDHI FOOD INC.        </t>
  </si>
  <si>
    <t xml:space="preserve">1418549             </t>
  </si>
  <si>
    <t xml:space="preserve">454096161                </t>
  </si>
  <si>
    <t xml:space="preserve">RAM JAN OIL CORPORATION </t>
  </si>
  <si>
    <t xml:space="preserve">1072117             </t>
  </si>
  <si>
    <t xml:space="preserve">112312447                </t>
  </si>
  <si>
    <t xml:space="preserve">RMDP NEWS INC.          </t>
  </si>
  <si>
    <t xml:space="preserve">1228272             </t>
  </si>
  <si>
    <t xml:space="preserve">204614801                </t>
  </si>
  <si>
    <t xml:space="preserve">ROCKWAY 100 INC         </t>
  </si>
  <si>
    <t xml:space="preserve">2003868-1025        </t>
  </si>
  <si>
    <t xml:space="preserve">46-4177926               </t>
  </si>
  <si>
    <t xml:space="preserve">RUSHIKA INC             </t>
  </si>
  <si>
    <t xml:space="preserve">2038332-1           </t>
  </si>
  <si>
    <t xml:space="preserve">812304381                </t>
  </si>
  <si>
    <t xml:space="preserve">SAANVI FOOD MART INC.   </t>
  </si>
  <si>
    <t xml:space="preserve">1402656             </t>
  </si>
  <si>
    <t xml:space="preserve">383847080                </t>
  </si>
  <si>
    <t xml:space="preserve">SAF 2 CORP              </t>
  </si>
  <si>
    <t xml:space="preserve">2033970-1           </t>
  </si>
  <si>
    <t xml:space="preserve">010933605                </t>
  </si>
  <si>
    <t xml:space="preserve">SATKAIVAL USA INC.      </t>
  </si>
  <si>
    <t>2001465-2</t>
  </si>
  <si>
    <t xml:space="preserve">46-3492282               </t>
  </si>
  <si>
    <t xml:space="preserve">SB BAYSIDE LLC          </t>
  </si>
  <si>
    <t xml:space="preserve">2046739-1           </t>
  </si>
  <si>
    <t xml:space="preserve">81-4487100               </t>
  </si>
  <si>
    <t>SUNAR INC (SUPER CON INC</t>
  </si>
  <si>
    <t xml:space="preserve">2022128-2           </t>
  </si>
  <si>
    <t xml:space="preserve">472619290                </t>
  </si>
  <si>
    <t xml:space="preserve">SEHYUN FRUIT &amp; VEG      </t>
  </si>
  <si>
    <t xml:space="preserve">2066423-1           </t>
  </si>
  <si>
    <t xml:space="preserve">461402627                </t>
  </si>
  <si>
    <t xml:space="preserve">SWEETY GROCERY CORP     </t>
  </si>
  <si>
    <t>2089742-2</t>
  </si>
  <si>
    <t xml:space="preserve">83-3828914               </t>
  </si>
  <si>
    <t xml:space="preserve">SINAI GOURMET DELI INC  </t>
  </si>
  <si>
    <t xml:space="preserve">2045970-1           </t>
  </si>
  <si>
    <t xml:space="preserve">81-3453474               </t>
  </si>
  <si>
    <t xml:space="preserve">STADIUM GAS INC         </t>
  </si>
  <si>
    <t xml:space="preserve">1277874             </t>
  </si>
  <si>
    <t xml:space="preserve">201775029                </t>
  </si>
  <si>
    <t>STOP &amp; GO MINI MART NY I</t>
  </si>
  <si>
    <t xml:space="preserve">2065930-1           </t>
  </si>
  <si>
    <t xml:space="preserve">82-0938117               </t>
  </si>
  <si>
    <t xml:space="preserve">SOLIS GROCERY STORE     </t>
  </si>
  <si>
    <t xml:space="preserve">1066108             </t>
  </si>
  <si>
    <t xml:space="preserve">TF-2220223               </t>
  </si>
  <si>
    <t>SHAMBHU DELI GROCERY INC</t>
  </si>
  <si>
    <t xml:space="preserve">2003648-953         </t>
  </si>
  <si>
    <t xml:space="preserve">46-4067166               </t>
  </si>
  <si>
    <t xml:space="preserve">SHRADDHA 64 INC         </t>
  </si>
  <si>
    <t xml:space="preserve">812119811                </t>
  </si>
  <si>
    <t>SHAYONA DELI &amp; GROCE INC</t>
  </si>
  <si>
    <t xml:space="preserve">1454525             </t>
  </si>
  <si>
    <t xml:space="preserve">461590635                </t>
  </si>
  <si>
    <t>SHIVAM DELI GROCERY INC.</t>
  </si>
  <si>
    <t xml:space="preserve">2029335-2           </t>
  </si>
  <si>
    <t xml:space="preserve">474490561                </t>
  </si>
  <si>
    <t xml:space="preserve">SHIVU INC               </t>
  </si>
  <si>
    <t xml:space="preserve">2037209-1           </t>
  </si>
  <si>
    <t xml:space="preserve">364830471                </t>
  </si>
  <si>
    <t xml:space="preserve">SHLOK CORPORATION       </t>
  </si>
  <si>
    <t xml:space="preserve">2037590-1           </t>
  </si>
  <si>
    <t xml:space="preserve">81-1408972               </t>
  </si>
  <si>
    <t xml:space="preserve">SHREEJI RAJIPO INC.     </t>
  </si>
  <si>
    <t xml:space="preserve">1453936             </t>
  </si>
  <si>
    <t xml:space="preserve">461429887                </t>
  </si>
  <si>
    <t xml:space="preserve">SIDDHI FOOD INC         </t>
  </si>
  <si>
    <t xml:space="preserve">1434053             </t>
  </si>
  <si>
    <t xml:space="preserve">455356193                </t>
  </si>
  <si>
    <t xml:space="preserve">SINAL INC (MINI MART)   </t>
  </si>
  <si>
    <t xml:space="preserve">1305726             </t>
  </si>
  <si>
    <t xml:space="preserve">26-3711133               </t>
  </si>
  <si>
    <t xml:space="preserve">S&amp;K CONVENIENT MART INC </t>
  </si>
  <si>
    <t xml:space="preserve">1161237             </t>
  </si>
  <si>
    <t xml:space="preserve">200352647                </t>
  </si>
  <si>
    <t>SKY CONVENIENCE&amp;DELI INC</t>
  </si>
  <si>
    <t>4002 CORPORAL KENNEDY ST</t>
  </si>
  <si>
    <t xml:space="preserve">2035027-1           </t>
  </si>
  <si>
    <t xml:space="preserve">811412521                </t>
  </si>
  <si>
    <t xml:space="preserve">SKYVIEW DELI &amp; GROC.INC </t>
  </si>
  <si>
    <t xml:space="preserve">2082639-2           </t>
  </si>
  <si>
    <t xml:space="preserve">83-2258690               </t>
  </si>
  <si>
    <t xml:space="preserve">SM 2016 INC.            </t>
  </si>
  <si>
    <t xml:space="preserve">2035362-1           </t>
  </si>
  <si>
    <t xml:space="preserve">81-0904531               </t>
  </si>
  <si>
    <t xml:space="preserve">SOPHIA GROCERY CORP     </t>
  </si>
  <si>
    <t xml:space="preserve">2058185-2           </t>
  </si>
  <si>
    <t xml:space="preserve">822012279                </t>
  </si>
  <si>
    <t xml:space="preserve">S&amp;S CONVIENECE STORE NY </t>
  </si>
  <si>
    <t xml:space="preserve">2065365-1           </t>
  </si>
  <si>
    <t xml:space="preserve">82-3144523               </t>
  </si>
  <si>
    <t xml:space="preserve">SUNNY GROCERY           </t>
  </si>
  <si>
    <t xml:space="preserve">1046843             </t>
  </si>
  <si>
    <t xml:space="preserve">11-3506511               </t>
  </si>
  <si>
    <t xml:space="preserve">SUKANTA DAS             </t>
  </si>
  <si>
    <t>N/E/C DELANCEY ST BOWERY</t>
  </si>
  <si>
    <t xml:space="preserve">1343937             </t>
  </si>
  <si>
    <t xml:space="preserve">271351837                </t>
  </si>
  <si>
    <t xml:space="preserve">SUN CONVENTENT STORE    </t>
  </si>
  <si>
    <t xml:space="preserve">2056291-2           </t>
  </si>
  <si>
    <t xml:space="preserve">82-1753052               </t>
  </si>
  <si>
    <t>SWEETA ARORA AND SATINDE</t>
  </si>
  <si>
    <t xml:space="preserve">2066635-1           </t>
  </si>
  <si>
    <t xml:space="preserve">823846016                </t>
  </si>
  <si>
    <t>TROPICAL DELI&amp;GROCERY IN</t>
  </si>
  <si>
    <t xml:space="preserve">2075247-1           </t>
  </si>
  <si>
    <t xml:space="preserve">83-0665614               </t>
  </si>
  <si>
    <t xml:space="preserve">TARAN GROCERIES, INC.   </t>
  </si>
  <si>
    <t xml:space="preserve">1449611             </t>
  </si>
  <si>
    <t xml:space="preserve">260628753                </t>
  </si>
  <si>
    <t xml:space="preserve">THALA LLC               </t>
  </si>
  <si>
    <t xml:space="preserve">2016801-1           </t>
  </si>
  <si>
    <t xml:space="preserve">47-1832038               </t>
  </si>
  <si>
    <t xml:space="preserve">THE NEW TITASH SUP.INC  </t>
  </si>
  <si>
    <t xml:space="preserve">2047727-2           </t>
  </si>
  <si>
    <t xml:space="preserve">81-1421815               </t>
  </si>
  <si>
    <t xml:space="preserve">TMW GROUP INC           </t>
  </si>
  <si>
    <t xml:space="preserve">2022505-2           </t>
  </si>
  <si>
    <t xml:space="preserve">47-2519070               </t>
  </si>
  <si>
    <t xml:space="preserve">TOKYO MARKET INC.       </t>
  </si>
  <si>
    <t xml:space="preserve">2032746-1           </t>
  </si>
  <si>
    <t xml:space="preserve">475054240                </t>
  </si>
  <si>
    <t xml:space="preserve">TRISHA FOOD INC.        </t>
  </si>
  <si>
    <t xml:space="preserve">2037332-1           </t>
  </si>
  <si>
    <t xml:space="preserve">811692186                </t>
  </si>
  <si>
    <t xml:space="preserve">TROPICAL MINI MARKET    </t>
  </si>
  <si>
    <t xml:space="preserve">2002834-727         </t>
  </si>
  <si>
    <t xml:space="preserve">46-3856986               </t>
  </si>
  <si>
    <t>UNION ISLAND CORPORATION</t>
  </si>
  <si>
    <t xml:space="preserve">1184813             </t>
  </si>
  <si>
    <t xml:space="preserve">TS1920083                </t>
  </si>
  <si>
    <t xml:space="preserve">U MINI MART             </t>
  </si>
  <si>
    <t>11230</t>
  </si>
  <si>
    <t xml:space="preserve">1154717             </t>
  </si>
  <si>
    <t xml:space="preserve">020692113                </t>
  </si>
  <si>
    <t xml:space="preserve">VINOD NEWS CENTER       </t>
  </si>
  <si>
    <t>S/W/C 34TH &amp; MADISON AVE</t>
  </si>
  <si>
    <t>10016</t>
  </si>
  <si>
    <t xml:space="preserve">1048730             </t>
  </si>
  <si>
    <t xml:space="preserve">112922599                </t>
  </si>
  <si>
    <t xml:space="preserve">VINAYAK GROCERY INC.    </t>
  </si>
  <si>
    <t>SMITH STREET GROC CONVT.</t>
  </si>
  <si>
    <t>11231</t>
  </si>
  <si>
    <t xml:space="preserve">1471538             </t>
  </si>
  <si>
    <t xml:space="preserve">463002043                </t>
  </si>
  <si>
    <t xml:space="preserve">VIRAJ MART              </t>
  </si>
  <si>
    <t xml:space="preserve">1264165             </t>
  </si>
  <si>
    <t xml:space="preserve">260371599                </t>
  </si>
  <si>
    <t xml:space="preserve">MOHAMMAD R A SIDDIKI    </t>
  </si>
  <si>
    <t>S/E/C W 41 ST AND 8TH AV</t>
  </si>
  <si>
    <t xml:space="preserve">2003872-1033        </t>
  </si>
  <si>
    <t xml:space="preserve">272717990                </t>
  </si>
  <si>
    <t xml:space="preserve">WINNERS CONVENIENCE INC </t>
  </si>
  <si>
    <t xml:space="preserve">2049527-2           </t>
  </si>
  <si>
    <t xml:space="preserve">47-5299384               </t>
  </si>
  <si>
    <t>XPRESS DELI&amp; GROCERY INC</t>
  </si>
  <si>
    <t xml:space="preserve">2047256-1           </t>
  </si>
  <si>
    <t xml:space="preserve">81-2941664               </t>
  </si>
  <si>
    <t xml:space="preserve">YOGI 19 LLC             </t>
  </si>
  <si>
    <t xml:space="preserve">1075524             </t>
  </si>
  <si>
    <t xml:space="preserve">113886522                </t>
  </si>
  <si>
    <t xml:space="preserve">YAMIN FOOD MART INC     </t>
  </si>
  <si>
    <t xml:space="preserve">2038277-1           </t>
  </si>
  <si>
    <t xml:space="preserve">811737517                </t>
  </si>
  <si>
    <t xml:space="preserve">YUG DELI INC            </t>
  </si>
  <si>
    <t xml:space="preserve">2038175-1           </t>
  </si>
  <si>
    <t xml:space="preserve">811771617                </t>
  </si>
  <si>
    <t>ADD</t>
  </si>
  <si>
    <t>45-20 QUEENS BLVD</t>
  </si>
  <si>
    <t>1412 EASTERN PKWY</t>
  </si>
  <si>
    <t>15009 BAYSIDE AVE</t>
  </si>
  <si>
    <t>1982 UTICA AVENUE</t>
  </si>
  <si>
    <t>25-04 31ST STREET</t>
  </si>
  <si>
    <t>28 65 STEINWAY ST</t>
  </si>
  <si>
    <t>68 2ND AVE</t>
  </si>
  <si>
    <t>3620 ASTORIA BLVD</t>
  </si>
  <si>
    <t>3845 WOODSIDE AVE</t>
  </si>
  <si>
    <t>4214 BOWNE STREET</t>
  </si>
  <si>
    <t>42-39 MAIN STREET</t>
  </si>
  <si>
    <t>4719 QUEENS BLVD.</t>
  </si>
  <si>
    <t>5939 QUEENS BLVD.</t>
  </si>
  <si>
    <t>6377 108TH STREET</t>
  </si>
  <si>
    <t>7106 KISSENA BLVD</t>
  </si>
  <si>
    <t>40-04 73RD STREET</t>
  </si>
  <si>
    <t>79-07 MAIN STREET</t>
  </si>
  <si>
    <t>8691 104TH STREET</t>
  </si>
  <si>
    <t>92-09/11 37TH AVE</t>
  </si>
  <si>
    <t>96-22 QUEENS BLVD</t>
  </si>
  <si>
    <t>6116 QUEENS BLVD.</t>
  </si>
  <si>
    <t>30-16 30TH AVENUE</t>
  </si>
  <si>
    <t>69-34 MAIN STREET</t>
  </si>
  <si>
    <t>75-47 MAIN STREET</t>
  </si>
  <si>
    <t>11518 LIBERTY AVE</t>
  </si>
  <si>
    <t>200 VARICK STREET</t>
  </si>
  <si>
    <t>4622 QUEENS BLVD.</t>
  </si>
  <si>
    <t>34 ST WEST</t>
  </si>
  <si>
    <t>137 STUYVESAT AVE</t>
  </si>
  <si>
    <t>405 E 70TH STREET</t>
  </si>
  <si>
    <t>123 EINSTEIN LOOP</t>
  </si>
  <si>
    <t>256-09 UNION TPKE</t>
  </si>
  <si>
    <t>9102 104TH STREET</t>
  </si>
  <si>
    <t>39-30 B 61 STREET</t>
  </si>
  <si>
    <t>711 MANHATTAN AVE</t>
  </si>
  <si>
    <t>22-13 31ST STREET</t>
  </si>
  <si>
    <t>6114 FLUSHING AVE</t>
  </si>
  <si>
    <t>4014 ASTORIA BLVD</t>
  </si>
  <si>
    <t>135 WEST 50STREET</t>
  </si>
  <si>
    <t>7802 WOODSIDE AVE</t>
  </si>
  <si>
    <t>4225 235TH STEEET</t>
  </si>
  <si>
    <t>50-12 VERNON BLVD</t>
  </si>
  <si>
    <t>31-06 81ST</t>
  </si>
  <si>
    <t>99-03 QUEENS BLVD</t>
  </si>
  <si>
    <t>21302 JAMAICA AVE</t>
  </si>
  <si>
    <t>41-55 MAIN STREET</t>
  </si>
  <si>
    <t>114-13 101 AVENUE</t>
  </si>
  <si>
    <t>13-07 MADISON AVE</t>
  </si>
  <si>
    <t>790 MANHATTAN AVE</t>
  </si>
  <si>
    <t>2111 ATLANTIC AVE</t>
  </si>
  <si>
    <t>15 STAMTON STREET</t>
  </si>
  <si>
    <t>2618 21 ST STREET</t>
  </si>
  <si>
    <t>838 LEXINGTON AVE</t>
  </si>
  <si>
    <t>73-42 68TH AVENUE</t>
  </si>
  <si>
    <t>3974 61 ST STREET</t>
  </si>
  <si>
    <t>6402 ROSEVELT AVE</t>
  </si>
  <si>
    <t>6906 WOODSIDE AVE</t>
  </si>
  <si>
    <t>40-03 QUEENS BLVD</t>
  </si>
  <si>
    <t>4120 DITMARS BLVD</t>
  </si>
  <si>
    <t>7615 WOODSIDE AVE</t>
  </si>
  <si>
    <t>8958 FRANCIS BLVD</t>
  </si>
  <si>
    <t>CORONA</t>
  </si>
  <si>
    <t>EAST ELMHURST</t>
  </si>
  <si>
    <t>RICHMOND HILL</t>
  </si>
  <si>
    <t>FRESH MEADOWS</t>
  </si>
  <si>
    <t>COLLEGE POINT</t>
  </si>
  <si>
    <t>JAMICA</t>
  </si>
  <si>
    <t>HOLLIS</t>
  </si>
  <si>
    <t>WOODSIDE N.Y.</t>
  </si>
  <si>
    <t>SUNNYSIDE</t>
  </si>
  <si>
    <t>COLLEGE POINT NY</t>
  </si>
  <si>
    <t>LONG ISLAND CITY</t>
  </si>
  <si>
    <t>RIDGEWOOD</t>
  </si>
  <si>
    <t>WOODHAVEN</t>
  </si>
  <si>
    <t>REGO PARK</t>
  </si>
  <si>
    <t>BRIARWOOD</t>
  </si>
  <si>
    <t>FLUSHING,</t>
  </si>
  <si>
    <t>MANHATTAN</t>
  </si>
  <si>
    <t>GLEN OAKS</t>
  </si>
  <si>
    <t>ADDRESS</t>
  </si>
  <si>
    <t>CUSTOMER (TEXT)</t>
  </si>
  <si>
    <t>NAME TEXT</t>
  </si>
  <si>
    <t>Values</t>
  </si>
  <si>
    <t>NY City (Retailer) License Number*</t>
  </si>
  <si>
    <t>10102 NORTHERN BLVD</t>
  </si>
  <si>
    <t>105-02 34TH AVE</t>
  </si>
  <si>
    <t>10215 ASTORIA BLVD</t>
  </si>
  <si>
    <t>104-22 NORTHERN BLVD</t>
  </si>
  <si>
    <t>JACKSON HEIGHTS</t>
  </si>
  <si>
    <t>1064 1ST AVE STORE#5</t>
  </si>
  <si>
    <t>NEWYORK</t>
  </si>
  <si>
    <t>FOREST HILLS</t>
  </si>
  <si>
    <t>4001 111 TH ST</t>
  </si>
  <si>
    <t>11101 41 ST AVE</t>
  </si>
  <si>
    <t>11327A QUEENS BLVD.</t>
  </si>
  <si>
    <t>1136 LEXINGTON AVE</t>
  </si>
  <si>
    <t>METRO DELI &amp; GROCERY</t>
  </si>
  <si>
    <t>12072 QUEENS BLVD.</t>
  </si>
  <si>
    <t>KEW GARDENS</t>
  </si>
  <si>
    <t>1251 AVENUE OF AMERICAS</t>
  </si>
  <si>
    <t>NEW YORK</t>
  </si>
  <si>
    <t>1266 MADISON AVE</t>
  </si>
  <si>
    <t>130 NASSAU AVE</t>
  </si>
  <si>
    <t>BROOKLYN</t>
  </si>
  <si>
    <t>LOBBY STORE</t>
  </si>
  <si>
    <t>MANAHATTAN</t>
  </si>
  <si>
    <t>1332 LEXINGTON AVE</t>
  </si>
  <si>
    <t>1385 BROADWAY</t>
  </si>
  <si>
    <t>14577 FARMERS BLVD</t>
  </si>
  <si>
    <t>JAMAICA</t>
  </si>
  <si>
    <t>FLUSHING</t>
  </si>
  <si>
    <t>15019 CROSSBAY BLVD.</t>
  </si>
  <si>
    <t>OZONE PARK</t>
  </si>
  <si>
    <t>SUPREME FOODS</t>
  </si>
  <si>
    <t>152-09 NORTHERN BLVD</t>
  </si>
  <si>
    <t>15-23 COLLEGE POINT</t>
  </si>
  <si>
    <t>152 WEST 31ST</t>
  </si>
  <si>
    <t>159 ESSEX STREET</t>
  </si>
  <si>
    <t>16216 UNION TPKE UNIT 2</t>
  </si>
  <si>
    <t>16906 CROCHERON AVE</t>
  </si>
  <si>
    <t>183 CLINTON STREET</t>
  </si>
  <si>
    <t>1463 EASTERN PARKWAY</t>
  </si>
  <si>
    <t>2001 31ST STREET</t>
  </si>
  <si>
    <t>ASTORIA</t>
  </si>
  <si>
    <t>2004 COLLEGE POINT BLVD</t>
  </si>
  <si>
    <t>200 W 96ST STORE 3</t>
  </si>
  <si>
    <t>2055 BARTOW AVE</t>
  </si>
  <si>
    <t>BRONX</t>
  </si>
  <si>
    <t>BROADWAY EAST 22 STREET</t>
  </si>
  <si>
    <t>22324 UNION TPKE</t>
  </si>
  <si>
    <t>OAKLAND GARDEN NY</t>
  </si>
  <si>
    <t>2301 ASTORIA BLVD.</t>
  </si>
  <si>
    <t>2326 1ST AVE</t>
  </si>
  <si>
    <t>239 UNION AVE</t>
  </si>
  <si>
    <t>2502 QUEENS PLAZA S</t>
  </si>
  <si>
    <t>2508 A QUEENS PLZS</t>
  </si>
  <si>
    <t>25132 NORTHERN BLVD</t>
  </si>
  <si>
    <t>LITTLE NECK</t>
  </si>
  <si>
    <t>257 DRIGGS AVE</t>
  </si>
  <si>
    <t>25W 43RD STREET</t>
  </si>
  <si>
    <t>40-11 28TH AVE INC</t>
  </si>
  <si>
    <t>29-24 36TH AVE</t>
  </si>
  <si>
    <t>30-13 36TH AVE</t>
  </si>
  <si>
    <t>45-20 30TH AVE</t>
  </si>
  <si>
    <t>3702 30TH AVE</t>
  </si>
  <si>
    <t>3192 21ST</t>
  </si>
  <si>
    <t>5027 31ST AVE</t>
  </si>
  <si>
    <t>WOODSIDE</t>
  </si>
  <si>
    <t>32 JAMICA AVENUE</t>
  </si>
  <si>
    <t>BROKLYN</t>
  </si>
  <si>
    <t>32 18 STEINWAY STREET</t>
  </si>
  <si>
    <t>3318 30TH AVE</t>
  </si>
  <si>
    <t>3322 21ST ST</t>
  </si>
  <si>
    <t>341 9TH STREET</t>
  </si>
  <si>
    <t>34-61 JUNCTION BLVD</t>
  </si>
  <si>
    <t>35-14 28TH AVE</t>
  </si>
  <si>
    <t>3578 BROADWAY</t>
  </si>
  <si>
    <t>36 AVENUE A</t>
  </si>
  <si>
    <t>37-01 24TH AVE</t>
  </si>
  <si>
    <t>3761 82ND STREET</t>
  </si>
  <si>
    <t>3763 88TH STREET</t>
  </si>
  <si>
    <t>8206 37TH AVE</t>
  </si>
  <si>
    <t>3958 61ST STREET</t>
  </si>
  <si>
    <t>4022 JUNCTION BLVD.</t>
  </si>
  <si>
    <t>4105 BELL BLVD.,</t>
  </si>
  <si>
    <t>BAYSIDE</t>
  </si>
  <si>
    <t>4295 MAIN STREET</t>
  </si>
  <si>
    <t>43 02 58 ST</t>
  </si>
  <si>
    <t>4402 28TH AVE</t>
  </si>
  <si>
    <t>44 22 GREENPOINT AVE</t>
  </si>
  <si>
    <t>4447 KISSENA BLVD.</t>
  </si>
  <si>
    <t>4511 AVENUE L</t>
  </si>
  <si>
    <t>SUNNY SIDE</t>
  </si>
  <si>
    <t>476 6TH AVE</t>
  </si>
  <si>
    <t>4802 BROADWAY</t>
  </si>
  <si>
    <t>4802 30TH AVE</t>
  </si>
  <si>
    <t>49-04 SKILLMAN AVE</t>
  </si>
  <si>
    <t>49-06 43RD AVE</t>
  </si>
  <si>
    <t>4920 30TH AVE</t>
  </si>
  <si>
    <t>5102 31 ST AVE</t>
  </si>
  <si>
    <t>51-19 SKILLMAN AVE</t>
  </si>
  <si>
    <t>54-24 ROOSVELT AVE</t>
  </si>
  <si>
    <t>5601 AVENUE L</t>
  </si>
  <si>
    <t>569 MYRTLE AVE</t>
  </si>
  <si>
    <t>BROOKYLN</t>
  </si>
  <si>
    <t>585 W 235 STREET</t>
  </si>
  <si>
    <t>5902 MYRTLE AVE</t>
  </si>
  <si>
    <t>WOOSIDE</t>
  </si>
  <si>
    <t>599 4TH AVE</t>
  </si>
  <si>
    <t>599 5TH AVE</t>
  </si>
  <si>
    <t>601 WEST 26 STREET</t>
  </si>
  <si>
    <t>6-23 COLLEGE POINT BLVD</t>
  </si>
  <si>
    <t>6302 BROADWAY</t>
  </si>
  <si>
    <t>95-00</t>
  </si>
  <si>
    <t>REGOPARK</t>
  </si>
  <si>
    <t>6508 164TH ST</t>
  </si>
  <si>
    <t>FLUSHINH</t>
  </si>
  <si>
    <t>65 10 ROOSEVELT AVE</t>
  </si>
  <si>
    <t>655 FLUSHING AVE</t>
  </si>
  <si>
    <t>6676 69TH STREET</t>
  </si>
  <si>
    <t>MIDDLE VILLAGE</t>
  </si>
  <si>
    <t>66-99 FRESHPOND RD</t>
  </si>
  <si>
    <t>6706 FRESH POND ROAD</t>
  </si>
  <si>
    <t>6801 79TH STREET</t>
  </si>
  <si>
    <t>6917 NORTHERN BLVD</t>
  </si>
  <si>
    <t>70-80 KISSAN BLVD.</t>
  </si>
  <si>
    <t>70-01 MYRTLE AVE</t>
  </si>
  <si>
    <t>GLENDALE</t>
  </si>
  <si>
    <t>7117 ELIOT AVE</t>
  </si>
  <si>
    <t>7403 37TH AVE</t>
  </si>
  <si>
    <t>JACKSON HTS</t>
  </si>
  <si>
    <t>74-19A ROOSEVELT AVENUE</t>
  </si>
  <si>
    <t>7504 MTYPLN AVE</t>
  </si>
  <si>
    <t>75-10 31ST AVE</t>
  </si>
  <si>
    <t>7902 21ST AVE</t>
  </si>
  <si>
    <t>7923 NORTHERN BLVD</t>
  </si>
  <si>
    <t>8001 NORTHERN BLVD</t>
  </si>
  <si>
    <t>803 NOSTRAND AVE</t>
  </si>
  <si>
    <t>815 COLLEGE POINT BLVD</t>
  </si>
  <si>
    <t>82-02 NORTHERN BLVD</t>
  </si>
  <si>
    <t>8220 31ST AVE</t>
  </si>
  <si>
    <t>82-61 BROADWAY</t>
  </si>
  <si>
    <t>ELMHURST</t>
  </si>
  <si>
    <t>836 E 233RD STREET</t>
  </si>
  <si>
    <t>8525 WHITNEY AVE</t>
  </si>
  <si>
    <t>86 04 4 TH AVE</t>
  </si>
  <si>
    <t>8618 37THAVE</t>
  </si>
  <si>
    <t>8640 57TH AVE</t>
  </si>
  <si>
    <t>89-39 ELMHURST AVENUE</t>
  </si>
  <si>
    <t>90-83 SUTPHIN BLVD</t>
  </si>
  <si>
    <t>9116 3RD AVE</t>
  </si>
  <si>
    <t>9119 31ST AVE</t>
  </si>
  <si>
    <t>919 3RD AVE</t>
  </si>
  <si>
    <t>9218 JAMAICA AVE</t>
  </si>
  <si>
    <t>9225 UNION HALL STREET</t>
  </si>
  <si>
    <t>9410 ROOSEVELT AVE</t>
  </si>
  <si>
    <t>94A CHAMBERS STREET</t>
  </si>
  <si>
    <t>967 FIRST AVE</t>
  </si>
  <si>
    <t>9702 FOSTER AVE</t>
  </si>
  <si>
    <t>97 15 A QUEENS BLVD.</t>
  </si>
  <si>
    <t>9748 63RD ROAD</t>
  </si>
  <si>
    <t>3426 STEINWAY STREET</t>
  </si>
  <si>
    <t>64-15 108TH STREET</t>
  </si>
  <si>
    <t>13720 CROSS BAY BLVD.</t>
  </si>
  <si>
    <t>39-17 18TH AVE</t>
  </si>
  <si>
    <t>3124 EST PREMONT</t>
  </si>
  <si>
    <t>40-38 UNION STREET</t>
  </si>
  <si>
    <t>5015 SKILLMAN AVENUE</t>
  </si>
  <si>
    <t>4002 69TH STREET</t>
  </si>
  <si>
    <t>3714 BROADWAY</t>
  </si>
  <si>
    <t>89-54 ELMHURST AVE</t>
  </si>
  <si>
    <t>32-14 ASTORIA BLVD</t>
  </si>
  <si>
    <t>6912 GRAND AVE</t>
  </si>
  <si>
    <t>MASPETH</t>
  </si>
  <si>
    <t>102 02 37 TH AVE</t>
  </si>
  <si>
    <t>1 MOTT ST</t>
  </si>
  <si>
    <t>N/W/C BROADWAY &amp; 57ST.</t>
  </si>
  <si>
    <t>S/E/C 9 AVE WEST 34 ST.</t>
  </si>
  <si>
    <t>80-02 37TH AVE</t>
  </si>
  <si>
    <t>3402 31ST AVE</t>
  </si>
  <si>
    <t>42-20 34TH AVE</t>
  </si>
  <si>
    <t>20-08 21ST AVE</t>
  </si>
  <si>
    <t>6065 FRESH POND ROAD</t>
  </si>
  <si>
    <t>3945 43RD AVE</t>
  </si>
  <si>
    <t>SOUTH RICHMOND HILL</t>
  </si>
  <si>
    <t>N/E/C 74TH ST</t>
  </si>
  <si>
    <t>7009 AUSTIN ST</t>
  </si>
  <si>
    <t>S/E/C WHITEHALL STREET</t>
  </si>
  <si>
    <t>44-10 43RD AVE</t>
  </si>
  <si>
    <t>137-63 QUEENS BLVD</t>
  </si>
  <si>
    <t>16104 CROSSBAY BLVD</t>
  </si>
  <si>
    <t>HOWARD BEACH</t>
  </si>
  <si>
    <t>115-23 14 ROAD</t>
  </si>
  <si>
    <t>3209 21ST STREET</t>
  </si>
  <si>
    <t>552 WOODWARD AVE</t>
  </si>
  <si>
    <t>388 TROUTMAN ST</t>
  </si>
  <si>
    <t>9710 32ND AVE</t>
  </si>
  <si>
    <t>144-10 NORTHERN BLVD</t>
  </si>
  <si>
    <t>82-15 ELIOT AVE</t>
  </si>
  <si>
    <t>28-05 DITMARS BOULEVARD</t>
  </si>
  <si>
    <t>4111 GREENPOINT AVE</t>
  </si>
  <si>
    <t>2179 WESTCHESTER AVE</t>
  </si>
  <si>
    <t>142-01 38TH AVE</t>
  </si>
  <si>
    <t>41-02 34TH AVE</t>
  </si>
  <si>
    <t>29-10 A</t>
  </si>
  <si>
    <t>106-21 71ST AVE</t>
  </si>
  <si>
    <t>63-29 108STREET</t>
  </si>
  <si>
    <t>246 E 53RD ST</t>
  </si>
  <si>
    <t>7615 37TH AVE</t>
  </si>
  <si>
    <t>49-05 ASTORIA BLVD</t>
  </si>
  <si>
    <t>57-19 NORTHERN BLVD</t>
  </si>
  <si>
    <t>3601 108TH ST</t>
  </si>
  <si>
    <t>2137 21ST AVE</t>
  </si>
  <si>
    <t>NEC 54 ST&amp; 7TH AVE</t>
  </si>
  <si>
    <t>3118 36TH AVENUE</t>
  </si>
  <si>
    <t>58-49 69TH AVE</t>
  </si>
  <si>
    <t>PIEDMOUNT CORP</t>
  </si>
  <si>
    <t>39-43 48 TH AVE</t>
  </si>
  <si>
    <t>4630 VERNON BLVD</t>
  </si>
  <si>
    <t>3619 28TH AVE</t>
  </si>
  <si>
    <t>21-10 30TH AVE</t>
  </si>
  <si>
    <t>82-81 BROADWAY</t>
  </si>
  <si>
    <t>7611 NORTHERN BLVD.</t>
  </si>
  <si>
    <t>8542 GRAND AVE</t>
  </si>
  <si>
    <t>64-67 DRY HARBOR ROAD</t>
  </si>
  <si>
    <t>10410 ATLANTIC AVE</t>
  </si>
  <si>
    <t>2327 30TH AVE</t>
  </si>
  <si>
    <t>94-24 NORTHERN BLVD</t>
  </si>
  <si>
    <t>40-08 JUNCTION BLVD</t>
  </si>
  <si>
    <t>3759 90TH STREET</t>
  </si>
  <si>
    <t>7011 45TH AVE</t>
  </si>
  <si>
    <t>213 22 48TH AVE</t>
  </si>
  <si>
    <t>7072 KISSENA BLVD.</t>
  </si>
  <si>
    <t>205-17 HILLSIDE AVE</t>
  </si>
  <si>
    <t>17-04 UTOPIA PKWAY</t>
  </si>
  <si>
    <t>WHITESTONE</t>
  </si>
  <si>
    <t>48-19 25TH AVE</t>
  </si>
  <si>
    <t>3102 30TH AVE</t>
  </si>
  <si>
    <t>75-23 31ST AVE</t>
  </si>
  <si>
    <t>4307 NATIONAL STREET</t>
  </si>
  <si>
    <t>73-05 37 ROAD</t>
  </si>
  <si>
    <t>3902 104 TH STREET</t>
  </si>
  <si>
    <t>5716 ROOSEVELT AVE</t>
  </si>
  <si>
    <t>431 DEKALB AVE</t>
  </si>
  <si>
    <t>37-19 DITMARS BOULEVARD</t>
  </si>
  <si>
    <t>3019 STRATTON ST</t>
  </si>
  <si>
    <t>7429 METROPOLITAN AVE</t>
  </si>
  <si>
    <t>16310 PIDGEON MEDOW RD</t>
  </si>
  <si>
    <t>23320 HILLSIDE AVE</t>
  </si>
  <si>
    <t>QUEENS VILLAGE</t>
  </si>
  <si>
    <t>2172 21ST STREET</t>
  </si>
  <si>
    <t>63RD ROAD &amp; QUEENS BOUL</t>
  </si>
  <si>
    <t>59 18 MAIN ST</t>
  </si>
  <si>
    <t>277 PARK AVE</t>
  </si>
  <si>
    <t>35 WEST 43RD STREET</t>
  </si>
  <si>
    <t>2831 BORDEN AVE</t>
  </si>
  <si>
    <t>LONG ISLAND CITY'</t>
  </si>
  <si>
    <t>2123 49TH AVE</t>
  </si>
  <si>
    <t>LONG IS CITY</t>
  </si>
  <si>
    <t>6421 BRODWAY</t>
  </si>
  <si>
    <t>1391 MADISON AVE</t>
  </si>
  <si>
    <t>17829 HILLSIDE</t>
  </si>
  <si>
    <t>103-01 ROOSEVELT AVE</t>
  </si>
  <si>
    <t>20510 HILLSIDE AVE</t>
  </si>
  <si>
    <t>18-59 DITMARS BLVD</t>
  </si>
  <si>
    <t>195 9 TH AVE</t>
  </si>
  <si>
    <t>6903 NORTHERN BLVD.</t>
  </si>
  <si>
    <t>76 17 BROADWAY</t>
  </si>
  <si>
    <t>24-08 34TH AVE</t>
  </si>
  <si>
    <t>2901 36TH AVE</t>
  </si>
  <si>
    <t>64 04 FLUSHING AVE</t>
  </si>
  <si>
    <t>ELMHUST</t>
  </si>
  <si>
    <t>4406 48TH AVE</t>
  </si>
  <si>
    <t>147-16 NORTHERN BLVD</t>
  </si>
  <si>
    <t>14921 41ST AVE</t>
  </si>
  <si>
    <t>3404 BROADWAY</t>
  </si>
  <si>
    <t>DOUGLASTON</t>
  </si>
  <si>
    <t>6928 GRAND AVE</t>
  </si>
  <si>
    <t>9611 NORTHERN BLVD.</t>
  </si>
  <si>
    <t>6008 MAIN STREET</t>
  </si>
  <si>
    <t>NW CORNER 73 RD ST</t>
  </si>
  <si>
    <t>7924 ELIOT AVE</t>
  </si>
  <si>
    <t>147-10 NORTHERN BLVD</t>
  </si>
  <si>
    <t>76-01 ROOSVELT AVE</t>
  </si>
  <si>
    <t>N/E/C WEST 34ST &amp; 8 AVE</t>
  </si>
  <si>
    <t>81 06 37TH AVE</t>
  </si>
  <si>
    <t>125 MAIDEN LN</t>
  </si>
  <si>
    <t>2393 ARTHUR AVE.</t>
  </si>
  <si>
    <t>31-21 DITMARS BLVD</t>
  </si>
  <si>
    <t>8138 BROADWAY</t>
  </si>
  <si>
    <t>3902 47TH AVE</t>
  </si>
  <si>
    <t>5202 92ND STREET</t>
  </si>
  <si>
    <t>3502 103 RD ST</t>
  </si>
  <si>
    <t>104 MACDOUGAL STREET</t>
  </si>
  <si>
    <t>9530 ROOSEVELT AVE</t>
  </si>
  <si>
    <t>301 HALSEY ST</t>
  </si>
  <si>
    <t>26-19 24TH AVE</t>
  </si>
  <si>
    <t>13720 CROSSBAY BLVD</t>
  </si>
  <si>
    <t>1929 AVENUE U</t>
  </si>
  <si>
    <t>BET 92-93ST</t>
  </si>
  <si>
    <t>41-12 BROADWAY</t>
  </si>
  <si>
    <t>S/E/C WEST 34ST,10 AVE</t>
  </si>
  <si>
    <t>2934 WILKINSON AVE</t>
  </si>
  <si>
    <t>118-17 LIBERTY AVE</t>
  </si>
  <si>
    <t>7 AVENUE WEST 57 STREET</t>
  </si>
  <si>
    <t>41-23 UNION STREET</t>
  </si>
  <si>
    <t>6307 BROADWAY</t>
  </si>
  <si>
    <t>784 JAMAICA AVE</t>
  </si>
  <si>
    <t>165-90 BAISLEY BLVD</t>
  </si>
  <si>
    <t>6809 QUEENS BLVD</t>
  </si>
  <si>
    <t>147-06 45TH AVE</t>
  </si>
  <si>
    <t>703 FAIRVIEW AVE</t>
  </si>
  <si>
    <t>1936 PUTNAM AVE</t>
  </si>
  <si>
    <t>10007 ROCKWAY BLVD</t>
  </si>
  <si>
    <t>68-30 ROOSEVELT AVE</t>
  </si>
  <si>
    <t>4319 QUEENS BLVD</t>
  </si>
  <si>
    <t>7152 YELLOWSTONE BLVD.</t>
  </si>
  <si>
    <t>20019 32 ND AVE</t>
  </si>
  <si>
    <t>1109 154 ST LOWR</t>
  </si>
  <si>
    <t>4625 QUEENS BLVD</t>
  </si>
  <si>
    <t>8618 37TH AV</t>
  </si>
  <si>
    <t>112-44 ROOSEVELT AVE</t>
  </si>
  <si>
    <t>136-45 ROOSEVELT AVE</t>
  </si>
  <si>
    <t>39-17 112 TH ST</t>
  </si>
  <si>
    <t>EXPRESS DELI</t>
  </si>
  <si>
    <t>7106 KISSENA BLVD.</t>
  </si>
  <si>
    <t>4015 104TH ST</t>
  </si>
  <si>
    <t>4024 GREEN POINT AVE</t>
  </si>
  <si>
    <t>7169 YELLOWSTONE BLVD.</t>
  </si>
  <si>
    <t>3420 QUENTIN RD</t>
  </si>
  <si>
    <t>9702 QUEENS BLVD</t>
  </si>
  <si>
    <t>25-01 ASTORIA BLVD</t>
  </si>
  <si>
    <t>3261 FRANCIS LEWIS BLVD</t>
  </si>
  <si>
    <t>3767 90TH STREET</t>
  </si>
  <si>
    <t>5701 MAIN STREET</t>
  </si>
  <si>
    <t>45-26 43RD AVE</t>
  </si>
  <si>
    <t>39TH BODEGA</t>
  </si>
  <si>
    <t>4402 BROADWAY</t>
  </si>
  <si>
    <t>143-10 45TH AVE</t>
  </si>
  <si>
    <t>40-13 ASTORIA BLVD</t>
  </si>
  <si>
    <t>7108 35TH AVE</t>
  </si>
  <si>
    <t>8320 BROADWAY</t>
  </si>
  <si>
    <t>3315 BROADWAY</t>
  </si>
  <si>
    <t>15618 45TH AVE</t>
  </si>
  <si>
    <t>152 UNION AVE</t>
  </si>
  <si>
    <t>19 29 AVE U</t>
  </si>
  <si>
    <t>6102 B ROOSEVELY AVE</t>
  </si>
  <si>
    <t>RED ARROW CANDY SHOP</t>
  </si>
  <si>
    <t>5901  ROOSEVELT AVE,WOODSIDE,NY,11377</t>
  </si>
  <si>
    <t>2069822-1</t>
  </si>
  <si>
    <t>13-4080332</t>
  </si>
  <si>
    <t>5220 MERRICK RD,MASSAPEQUA,NY,11758</t>
  </si>
  <si>
    <t>83-2064131</t>
  </si>
  <si>
    <t>SGK5220LLC</t>
  </si>
  <si>
    <t>41-55 MAIN STREET, FLUSHING, NY 11355</t>
  </si>
  <si>
    <t>54-24 ROOSVELT AVE, WOODSIDE, NY 11377</t>
  </si>
  <si>
    <t>8001 NORTHERN BLVD, JACKSON HEIGHTS, NY 11372</t>
  </si>
  <si>
    <t>3426 STEINWAY STREET, ASTORIA, NY 11101</t>
  </si>
  <si>
    <t>5015 SKILLMAN AVENUE, WOODSIDE, NY 11377</t>
  </si>
  <si>
    <t>6116 QUEENS BLVD., WOODSIDE, NY 11377</t>
  </si>
  <si>
    <t>80-02 37TH AVE, JACKSON HEIGHTS, NY 11372</t>
  </si>
  <si>
    <t>42-20 34TH AVE, ASTORIA, NY 11103</t>
  </si>
  <si>
    <t>S/E/C WHITEHALL STREET, NEW YORK, NY 10004</t>
  </si>
  <si>
    <t>200 VARICK STREET, NEW YORK, NY 10014</t>
  </si>
  <si>
    <t>4802 BROADWAY, ASTORIA, NY 11103</t>
  </si>
  <si>
    <t>106-21 71ST AVE, FOREST HILLS, NY 11375</t>
  </si>
  <si>
    <t>49-05 ASTORIA BLVD, ELMHURST, NY 11370</t>
  </si>
  <si>
    <t>3118 36TH AVENUE, ASTORIA, NY 11106</t>
  </si>
  <si>
    <t>3619 28TH AVE, ASTORIA, NY 11103</t>
  </si>
  <si>
    <t>82-81 BROADWAY, ELMHURST, NY 11373</t>
  </si>
  <si>
    <t>32 JAMICA AVENUE, BROKLYN, NY 11207</t>
  </si>
  <si>
    <t>5716 ROOSEVELT AVE, WOODSIDE, NY 11377</t>
  </si>
  <si>
    <t>183 CLINTON STREET, NEW YORK, NY 10002</t>
  </si>
  <si>
    <t>277 PARK AVE, NEWYORK, NY 10172</t>
  </si>
  <si>
    <t>4014 ASTORIA BLVD, ASTORIA, NY 11103</t>
  </si>
  <si>
    <t>1266 MADISON AVE, NEW YORK, NY 10128</t>
  </si>
  <si>
    <t>14921 41ST AVE, FLUSHING, NY 11355</t>
  </si>
  <si>
    <t>49-04 SKILLMAN AVE, WOODSIDE, NY 11377</t>
  </si>
  <si>
    <t>S/E/C W 41 ST AND 8TH AV, NEW YORK, NY 10036</t>
  </si>
  <si>
    <t>83-19 NORTHERN BOULEVARD, JACKSON HEIGHTS, NY 11372</t>
  </si>
  <si>
    <t>31-21 DITMARS BLVD, ASTORIA, NY 11105</t>
  </si>
  <si>
    <t>36 AVENUE A, NEW YORK, NY 10009</t>
  </si>
  <si>
    <t>152-09 NORTHERN BLVD, FLUSHING, NY 11354</t>
  </si>
  <si>
    <t>94A CHAMBERS STREET, NEW YORK, NY 10007</t>
  </si>
  <si>
    <t>784 JAMAICA AVE, BROOKLYN, NY 11208</t>
  </si>
  <si>
    <t>7152 YELLOWSTONE BLVD., FOREST HILLS, NY 11375</t>
  </si>
  <si>
    <t>1251 AVENUE OF AMERICAS, NEW YORK, NY 10020</t>
  </si>
  <si>
    <t>2618 21 ST STREET, ASTORIA, NY 11102</t>
  </si>
  <si>
    <t>82-02 NORTHERN BLVD, JACKSON HEIGHTS, NY 11372</t>
  </si>
  <si>
    <t>8618 37TH AV, JACKSON HEIGHTS, NY 11372</t>
  </si>
  <si>
    <t>143-10 45TH AVE, FLUSHING, NY 11355</t>
  </si>
  <si>
    <t>16216 UNION TPKE UNIT 2, FRESH MEADOWS, NY 11366</t>
  </si>
  <si>
    <t>SMITH STREET GROC CONVT., BROOKLYN, NY 11231</t>
  </si>
  <si>
    <t>569 MYRTLE AVE, BROOKYLN, NY 11205</t>
  </si>
  <si>
    <t>9218 JAMAICA AVE, WOODHAVEN, NY 11421</t>
  </si>
  <si>
    <t>86 04 4 TH AVE, BROOKLYN, NY 11209</t>
  </si>
  <si>
    <t>Sch B</t>
  </si>
  <si>
    <t>EZW</t>
  </si>
  <si>
    <t>E.Z. WIDER DOUBLE WIDE</t>
  </si>
  <si>
    <t>T100</t>
  </si>
  <si>
    <t>TOP CIGT FIL TUBE 100'S</t>
  </si>
  <si>
    <t>BHAKTI 150 INC.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</si>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</sst>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8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44" fontId="5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43" fontId="5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  <xf numFmtId="0" fontId="7" fillId="11" borderId="13" applyNumberFormat="0" applyFont="0" applyBorder="0" applyAlignment="0" applyProtection="0"/>
    <xf numFmtId="0" fontId="16" fillId="10" borderId="14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4" fillId="0" borderId="0" xfId="1" applyFont="1" applyAlignment="1">
      <alignment horizontal="center"/>
    </xf>
    <xf numFmtId="0" fontId="6" fillId="0" borderId="0" xfId="0" applyFont="1" applyFill="1"/>
    <xf numFmtId="0" fontId="3" fillId="0" borderId="0" xfId="3" applyFont="1"/>
    <xf numFmtId="0" fontId="3" fillId="0" borderId="0" xfId="3" applyFont="1" applyAlignment="1">
      <alignment horizontal="left"/>
    </xf>
    <xf numFmtId="0" fontId="3" fillId="2" borderId="0" xfId="3" applyFont="1" applyFill="1" applyAlignment="1">
      <alignment horizontal="left"/>
    </xf>
    <xf numFmtId="0" fontId="3" fillId="2" borderId="0" xfId="3" applyFont="1" applyFill="1"/>
    <xf numFmtId="0" fontId="3" fillId="0" borderId="0" xfId="3" applyFont="1"/>
    <xf numFmtId="0" fontId="3" fillId="2" borderId="0" xfId="3" applyFont="1" applyFill="1"/>
    <xf numFmtId="0" fontId="3" fillId="2" borderId="0" xfId="3" applyFont="1" applyFill="1"/>
    <xf numFmtId="0" fontId="0" fillId="3" borderId="0" xfId="0" applyFill="1"/>
    <xf numFmtId="0" fontId="8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2" applyNumberFormat="1" applyFont="1" applyBorder="1"/>
    <xf numFmtId="0" fontId="0" fillId="0" borderId="2" xfId="2" applyNumberFormat="1" applyFont="1" applyBorder="1"/>
    <xf numFmtId="0" fontId="0" fillId="0" borderId="6" xfId="2" applyNumberFormat="1" applyFont="1" applyBorder="1"/>
    <xf numFmtId="44" fontId="0" fillId="0" borderId="7" xfId="2" applyFont="1" applyBorder="1"/>
    <xf numFmtId="44" fontId="0" fillId="0" borderId="8" xfId="2" applyFont="1" applyBorder="1"/>
    <xf numFmtId="44" fontId="0" fillId="0" borderId="9" xfId="2" applyFont="1" applyBorder="1"/>
    <xf numFmtId="0" fontId="0" fillId="5" borderId="0" xfId="0" applyFill="1"/>
    <xf numFmtId="0" fontId="1" fillId="0" borderId="0" xfId="2" applyNumberFormat="1" applyFont="1"/>
    <xf numFmtId="44" fontId="1" fillId="0" borderId="0" xfId="2" applyFont="1"/>
    <xf numFmtId="0" fontId="1" fillId="5" borderId="0" xfId="0" applyFont="1" applyFill="1"/>
    <xf numFmtId="44" fontId="1" fillId="0" borderId="0" xfId="0" applyNumberFormat="1" applyFont="1"/>
    <xf numFmtId="0" fontId="1" fillId="6" borderId="10" xfId="0" applyFont="1" applyFill="1" applyBorder="1" applyAlignment="1">
      <alignment wrapText="1"/>
    </xf>
    <xf numFmtId="0" fontId="0" fillId="6" borderId="0" xfId="0" applyFill="1"/>
    <xf numFmtId="0" fontId="1" fillId="7" borderId="10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6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8" borderId="2" xfId="2" applyNumberFormat="1" applyFont="1" applyFill="1" applyBorder="1"/>
    <xf numFmtId="44" fontId="0" fillId="8" borderId="7" xfId="2" applyFont="1" applyFill="1" applyBorder="1"/>
    <xf numFmtId="0" fontId="0" fillId="8" borderId="4" xfId="2" applyNumberFormat="1" applyFont="1" applyFill="1" applyBorder="1"/>
    <xf numFmtId="44" fontId="0" fillId="8" borderId="8" xfId="2" applyFont="1" applyFill="1" applyBorder="1"/>
    <xf numFmtId="0" fontId="0" fillId="8" borderId="6" xfId="2" applyNumberFormat="1" applyFont="1" applyFill="1" applyBorder="1"/>
    <xf numFmtId="44" fontId="0" fillId="8" borderId="9" xfId="2" applyFont="1" applyFill="1" applyBorder="1"/>
    <xf numFmtId="0" fontId="0" fillId="9" borderId="2" xfId="2" applyNumberFormat="1" applyFont="1" applyFill="1" applyBorder="1"/>
    <xf numFmtId="44" fontId="0" fillId="9" borderId="7" xfId="2" applyFont="1" applyFill="1" applyBorder="1"/>
    <xf numFmtId="0" fontId="0" fillId="9" borderId="4" xfId="2" applyNumberFormat="1" applyFont="1" applyFill="1" applyBorder="1"/>
    <xf numFmtId="44" fontId="0" fillId="9" borderId="8" xfId="2" applyFont="1" applyFill="1" applyBorder="1"/>
    <xf numFmtId="0" fontId="0" fillId="9" borderId="6" xfId="2" applyNumberFormat="1" applyFont="1" applyFill="1" applyBorder="1"/>
    <xf numFmtId="44" fontId="0" fillId="9" borderId="9" xfId="2" applyFont="1" applyFill="1" applyBorder="1"/>
    <xf numFmtId="0" fontId="0" fillId="9" borderId="0" xfId="0" applyFill="1"/>
    <xf numFmtId="0" fontId="0" fillId="9" borderId="0" xfId="0" applyFill="1" applyBorder="1"/>
    <xf numFmtId="0" fontId="1" fillId="0" borderId="0" xfId="2" applyNumberFormat="1" applyFont="1" applyAlignment="1">
      <alignment wrapText="1"/>
    </xf>
    <xf numFmtId="0" fontId="1" fillId="0" borderId="11" xfId="0" applyFont="1" applyBorder="1" applyAlignment="1">
      <alignment wrapText="1"/>
    </xf>
    <xf numFmtId="44" fontId="1" fillId="0" borderId="11" xfId="0" applyNumberFormat="1" applyFont="1" applyBorder="1"/>
    <xf numFmtId="44" fontId="1" fillId="0" borderId="0" xfId="2" applyFont="1" applyBorder="1"/>
    <xf numFmtId="0" fontId="1" fillId="0" borderId="0" xfId="2" applyNumberFormat="1" applyFont="1" applyBorder="1" applyAlignment="1">
      <alignment wrapText="1"/>
    </xf>
    <xf numFmtId="0" fontId="0" fillId="0" borderId="0" xfId="0"/>
    <xf numFmtId="0" fontId="0" fillId="0" borderId="12" xfId="0" applyBorder="1"/>
    <xf numFmtId="0" fontId="0" fillId="0" borderId="0" xfId="0" applyFill="1" applyBorder="1"/>
    <xf numFmtId="164" fontId="0" fillId="0" borderId="0" xfId="9" applyNumberFormat="1" applyFont="1"/>
    <xf numFmtId="164" fontId="0" fillId="8" borderId="1" xfId="9" applyNumberFormat="1" applyFont="1" applyFill="1" applyBorder="1"/>
    <xf numFmtId="164" fontId="0" fillId="8" borderId="3" xfId="9" applyNumberFormat="1" applyFont="1" applyFill="1" applyBorder="1"/>
    <xf numFmtId="164" fontId="0" fillId="8" borderId="5" xfId="9" applyNumberFormat="1" applyFont="1" applyFill="1" applyBorder="1"/>
    <xf numFmtId="164" fontId="1" fillId="0" borderId="0" xfId="9" applyNumberFormat="1" applyFont="1"/>
    <xf numFmtId="164" fontId="0" fillId="9" borderId="1" xfId="9" applyNumberFormat="1" applyFont="1" applyFill="1" applyBorder="1"/>
    <xf numFmtId="164" fontId="0" fillId="9" borderId="3" xfId="9" applyNumberFormat="1" applyFont="1" applyFill="1" applyBorder="1"/>
    <xf numFmtId="164" fontId="10" fillId="9" borderId="5" xfId="9" applyNumberFormat="1" applyFont="1" applyFill="1" applyBorder="1"/>
    <xf numFmtId="164" fontId="10" fillId="9" borderId="3" xfId="9" applyNumberFormat="1" applyFont="1" applyFill="1" applyBorder="1"/>
    <xf numFmtId="164" fontId="10" fillId="9" borderId="1" xfId="9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Fill="1"/>
    <xf numFmtId="0" fontId="1" fillId="6" borderId="0" xfId="0" applyNumberFormat="1" applyFont="1" applyFill="1" applyAlignment="1">
      <alignment wrapText="1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0" borderId="0" xfId="2" applyNumberFormat="1" applyFont="1"/>
    <xf numFmtId="44" fontId="0" fillId="0" borderId="0" xfId="2" applyFont="1"/>
    <xf numFmtId="0" fontId="1" fillId="8" borderId="2" xfId="2" applyNumberFormat="1" applyFont="1" applyFill="1" applyBorder="1"/>
    <xf numFmtId="0" fontId="1" fillId="8" borderId="4" xfId="2" applyNumberFormat="1" applyFont="1" applyFill="1" applyBorder="1"/>
    <xf numFmtId="0" fontId="1" fillId="8" borderId="6" xfId="2" applyNumberFormat="1" applyFont="1" applyFill="1" applyBorder="1"/>
    <xf numFmtId="0" fontId="0" fillId="0" borderId="0" xfId="0" applyAlignment="1">
      <alignment horizontal="right"/>
    </xf>
    <xf numFmtId="0" fontId="13" fillId="0" borderId="16" xfId="13" applyFont="1" applyFill="1" applyBorder="1" applyAlignment="1" applyProtection="1">
      <alignment horizontal="center" wrapText="1"/>
    </xf>
    <xf numFmtId="0" fontId="13" fillId="0" borderId="18" xfId="13" applyFont="1" applyBorder="1" applyAlignment="1" applyProtection="1">
      <alignment horizontal="center"/>
    </xf>
    <xf numFmtId="0" fontId="13" fillId="0" borderId="19" xfId="13" applyFont="1" applyBorder="1" applyAlignment="1" applyProtection="1">
      <alignment horizontal="center"/>
    </xf>
    <xf numFmtId="0" fontId="13" fillId="0" borderId="12" xfId="13" applyFont="1" applyBorder="1" applyAlignment="1" applyProtection="1">
      <alignment horizontal="center" wrapText="1"/>
    </xf>
    <xf numFmtId="0" fontId="13" fillId="0" borderId="19" xfId="13" applyFont="1" applyBorder="1" applyAlignment="1" applyProtection="1">
      <alignment horizontal="center" wrapText="1"/>
    </xf>
    <xf numFmtId="0" fontId="13" fillId="0" borderId="18" xfId="13" applyFont="1" applyBorder="1" applyAlignment="1" applyProtection="1">
      <alignment horizontal="center" wrapText="1"/>
    </xf>
    <xf numFmtId="49" fontId="13" fillId="0" borderId="19" xfId="13" applyNumberFormat="1" applyFont="1" applyBorder="1" applyAlignment="1" applyProtection="1">
      <alignment horizontal="center" wrapText="1"/>
    </xf>
    <xf numFmtId="49" fontId="13" fillId="0" borderId="18" xfId="13" applyNumberFormat="1" applyFont="1" applyBorder="1" applyAlignment="1" applyProtection="1">
      <alignment horizontal="center" wrapText="1"/>
    </xf>
    <xf numFmtId="0" fontId="12" fillId="0" borderId="17" xfId="13" applyFont="1" applyBorder="1" applyAlignment="1" applyProtection="1">
      <alignment horizontal="left"/>
      <protection locked="0"/>
    </xf>
    <xf numFmtId="0" fontId="12" fillId="0" borderId="0" xfId="13" applyFont="1" applyProtection="1">
      <protection locked="0"/>
    </xf>
    <xf numFmtId="0" fontId="12" fillId="0" borderId="17" xfId="13" applyFont="1" applyBorder="1" applyProtection="1">
      <protection locked="0"/>
    </xf>
    <xf numFmtId="49" fontId="12" fillId="0" borderId="17" xfId="13" applyNumberFormat="1" applyFont="1" applyBorder="1" applyAlignment="1" applyProtection="1">
      <alignment horizontal="left"/>
      <protection locked="0"/>
    </xf>
    <xf numFmtId="49" fontId="12" fillId="0" borderId="17" xfId="13" applyNumberFormat="1" applyFont="1" applyBorder="1" applyProtection="1">
      <protection locked="0"/>
    </xf>
    <xf numFmtId="0" fontId="12" fillId="0" borderId="0" xfId="13" applyFont="1" applyAlignment="1" applyProtection="1">
      <alignment horizontal="left"/>
      <protection locked="0"/>
    </xf>
    <xf numFmtId="0" fontId="1" fillId="12" borderId="0" xfId="0" applyFont="1" applyFill="1" applyAlignment="1">
      <alignment wrapText="1"/>
    </xf>
    <xf numFmtId="0" fontId="0" fillId="12" borderId="0" xfId="0" applyFill="1"/>
    <xf numFmtId="0" fontId="1" fillId="12" borderId="0" xfId="0" applyFont="1" applyFill="1"/>
    <xf numFmtId="0" fontId="12" fillId="0" borderId="16" xfId="13" applyFont="1" applyBorder="1" applyAlignment="1" applyProtection="1">
      <alignment horizontal="left"/>
      <protection locked="0"/>
    </xf>
    <xf numFmtId="0" fontId="1" fillId="8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</cellXfs>
  <cellStyles count="19">
    <cellStyle name="Comma" xfId="9" builtinId="3"/>
    <cellStyle name="Currency" xfId="2" builtinId="4"/>
    <cellStyle name="Hyperlink 2" xfId="4" xr:uid="{00000000-0005-0000-0000-000002000000}"/>
    <cellStyle name="Normal" xfId="0" builtinId="0"/>
    <cellStyle name="Normal 2" xfId="1" xr:uid="{00000000-0005-0000-0000-000004000000}"/>
    <cellStyle name="Normal 2 2" xfId="8" xr:uid="{00000000-0005-0000-0000-000005000000}"/>
    <cellStyle name="Normal 2 2 2" xfId="13" xr:uid="{00000000-0005-0000-0000-000006000000}"/>
    <cellStyle name="Normal 2 3" xfId="5" xr:uid="{00000000-0005-0000-0000-000007000000}"/>
    <cellStyle name="Normal 3" xfId="3" xr:uid="{00000000-0005-0000-0000-000008000000}"/>
    <cellStyle name="Normal 4" xfId="6" xr:uid="{00000000-0005-0000-0000-000009000000}"/>
    <cellStyle name="Normal 5" xfId="7" xr:uid="{00000000-0005-0000-0000-00000A000000}"/>
    <cellStyle name="Normal 5 2" xfId="10" xr:uid="{00000000-0005-0000-0000-00000B000000}"/>
    <cellStyle name="Normal 5 2 2" xfId="11" xr:uid="{00000000-0005-0000-0000-00000C000000}"/>
    <cellStyle name="Normal 6" xfId="12" xr:uid="{00000000-0005-0000-0000-00000D000000}"/>
    <cellStyle name="Note 2" xfId="14" xr:uid="{B9276BFA-2A04-46C4-8570-7EE6A92C859E}"/>
    <cellStyle name="Output 2" xfId="15" xr:uid="{AF222312-D383-4FC0-A33D-229E4E9640C2}"/>
    <cellStyle name="Title 2" xfId="16" xr:uid="{BF0BC099-D9D2-426A-B975-105F21C0648E}"/>
    <cellStyle name="Total 2" xfId="17" xr:uid="{E705C111-263D-4AF1-ABAA-0200C3740AA5}"/>
    <cellStyle name="Warning Text 2" xfId="18" xr:uid="{3FBDC255-6B0E-4901-BEE8-86D9F1F18361}"/>
  </cellStyles>
  <dxfs count="31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0" tint="-0.249977111117893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wrapText="1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x_Enforcement\CTX%20UNIT\CTX\OTP%20Folder\OTP%20Pivot%20Table%20template%20for%20Long%20Sch%20A%20and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-Sch A"/>
      <sheetName val="PT-Sch B"/>
      <sheetName val="PT-Sch C"/>
      <sheetName val="PT-Sch D"/>
      <sheetName val="PT-SalesTrans"/>
      <sheetName val="Inventory"/>
      <sheetName val="Sch A"/>
      <sheetName val="Sch B"/>
      <sheetName val="Sch C"/>
      <sheetName val="Sch D"/>
      <sheetName val="SalesTrans_SchC"/>
      <sheetName val="O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OTP LIC #</v>
          </cell>
          <cell r="B1" t="str">
            <v>ITEMS</v>
          </cell>
          <cell r="C1" t="str">
            <v>NAME</v>
          </cell>
          <cell r="D1" t="str">
            <v>TRADE NAME</v>
          </cell>
          <cell r="E1" t="str">
            <v>ADDRESS</v>
          </cell>
          <cell r="F1" t="str">
            <v>CITY</v>
          </cell>
          <cell r="G1" t="str">
            <v>ST</v>
          </cell>
          <cell r="H1" t="str">
            <v>ZIP</v>
          </cell>
          <cell r="I1" t="str">
            <v>EIN/SSN</v>
          </cell>
          <cell r="J1" t="str">
            <v>NYS AGENT NO.</v>
          </cell>
          <cell r="K1" t="str">
            <v>NYS LICENSE NO.</v>
          </cell>
          <cell r="L1" t="str">
            <v>CTX LIC #</v>
          </cell>
          <cell r="M1" t="str">
            <v>OTP LIC #</v>
          </cell>
          <cell r="N1" t="str">
            <v>SERIAL #</v>
          </cell>
          <cell r="O1" t="str">
            <v>PHONE #</v>
          </cell>
          <cell r="P1" t="str">
            <v>CONTACTED PERSON</v>
          </cell>
          <cell r="Q1" t="str">
            <v>EMAIL ADDRESS</v>
          </cell>
          <cell r="R1" t="str">
            <v>RECEIVED</v>
          </cell>
          <cell r="S1" t="str">
            <v>ISSUED</v>
          </cell>
          <cell r="T1" t="str">
            <v>FEE</v>
          </cell>
          <cell r="U1" t="str">
            <v>LIMITED</v>
          </cell>
          <cell r="V1" t="str">
            <v>SURETY NAME</v>
          </cell>
          <cell r="W1" t="str">
            <v>BOND #</v>
          </cell>
          <cell r="X1" t="str">
            <v>AFFIDAVIT</v>
          </cell>
          <cell r="Y1" t="str">
            <v>SORT KEY1</v>
          </cell>
          <cell r="Z1" t="str">
            <v>SORT KEY2</v>
          </cell>
          <cell r="AA1" t="str">
            <v>COMMENTS</v>
          </cell>
          <cell r="AB1" t="str">
            <v>CTX-AW DOCUMENT</v>
          </cell>
          <cell r="AC1" t="str">
            <v>SURETY BOND DOCUMENT</v>
          </cell>
          <cell r="AD1" t="str">
            <v>WHOLESALE INSPECTION REPORT DEC-2016</v>
          </cell>
          <cell r="AE1" t="str">
            <v>MAILING ADDRESS</v>
          </cell>
          <cell r="AF1" t="str">
            <v>MAILING CITY</v>
          </cell>
          <cell r="AG1" t="str">
            <v>MAILING ST</v>
          </cell>
          <cell r="AH1" t="str">
            <v>MAILING ZIP</v>
          </cell>
        </row>
        <row r="2">
          <cell r="A2" t="str">
            <v>OTP-10124</v>
          </cell>
          <cell r="B2">
            <v>1</v>
          </cell>
          <cell r="C2" t="str">
            <v>1705 SUNSHINE WHOLESALE INC.</v>
          </cell>
          <cell r="D2">
            <v>0</v>
          </cell>
          <cell r="E2" t="str">
            <v>7804 20TH STREET</v>
          </cell>
          <cell r="F2" t="str">
            <v>BROOKLYN</v>
          </cell>
          <cell r="G2" t="str">
            <v>NY</v>
          </cell>
          <cell r="H2">
            <v>11214</v>
          </cell>
          <cell r="I2" t="str">
            <v>11-3515948</v>
          </cell>
          <cell r="J2" t="str">
            <v>N/A</v>
          </cell>
          <cell r="K2" t="str">
            <v>CW-113515948</v>
          </cell>
          <cell r="L2" t="str">
            <v>SJ-03370</v>
          </cell>
          <cell r="M2" t="str">
            <v>OTP-10124</v>
          </cell>
          <cell r="N2">
            <v>2018051</v>
          </cell>
          <cell r="O2">
            <v>7182591548</v>
          </cell>
          <cell r="P2" t="str">
            <v>JALAL AHMED, President</v>
          </cell>
          <cell r="Q2" t="str">
            <v>Rageh Almakoani &lt;almakoa@aol.com&gt;</v>
          </cell>
          <cell r="R2">
            <v>43084</v>
          </cell>
          <cell r="S2">
            <v>43110</v>
          </cell>
          <cell r="T2">
            <v>600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..\CTX\Images\2018 CTX-AW_Images\SJ-03370.pdf</v>
          </cell>
          <cell r="AC2">
            <v>0</v>
          </cell>
          <cell r="AD2">
            <v>0</v>
          </cell>
          <cell r="AE2" t="str">
            <v>7804 20TH STREET</v>
          </cell>
          <cell r="AF2" t="str">
            <v>BROOKLYN</v>
          </cell>
          <cell r="AG2" t="str">
            <v>NY</v>
          </cell>
          <cell r="AH2">
            <v>11214</v>
          </cell>
        </row>
        <row r="3">
          <cell r="A3" t="str">
            <v>OTP-10125</v>
          </cell>
          <cell r="B3">
            <v>2</v>
          </cell>
          <cell r="C3" t="str">
            <v>53RD QUEENS BEER, INC.</v>
          </cell>
          <cell r="D3" t="str">
            <v>QUEENS BEER</v>
          </cell>
          <cell r="E3" t="str">
            <v>10406 53RD AVENUE</v>
          </cell>
          <cell r="F3" t="str">
            <v>CORONA</v>
          </cell>
          <cell r="G3" t="str">
            <v>NY</v>
          </cell>
          <cell r="H3">
            <v>11368</v>
          </cell>
          <cell r="I3" t="str">
            <v>11-3264441</v>
          </cell>
          <cell r="J3" t="str">
            <v>N/A</v>
          </cell>
          <cell r="K3" t="str">
            <v>CW-113264441</v>
          </cell>
          <cell r="L3" t="str">
            <v>SJ-03417</v>
          </cell>
          <cell r="M3" t="str">
            <v>OTP-10125</v>
          </cell>
          <cell r="N3">
            <v>2018052</v>
          </cell>
          <cell r="O3">
            <v>7187608010</v>
          </cell>
          <cell r="P3" t="str">
            <v>Franklin Taveras, President</v>
          </cell>
          <cell r="Q3" t="str">
            <v>CRMNTAV@AOL.COM</v>
          </cell>
          <cell r="R3">
            <v>43122</v>
          </cell>
          <cell r="S3">
            <v>43122</v>
          </cell>
          <cell r="T3">
            <v>600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..\CTX\Images\2018 CTX-AW_Images\SJ-03417.pdf</v>
          </cell>
          <cell r="AC3">
            <v>0</v>
          </cell>
          <cell r="AD3">
            <v>0</v>
          </cell>
          <cell r="AE3" t="str">
            <v>104-06 53RD AVENUE</v>
          </cell>
          <cell r="AF3" t="str">
            <v>CORONA</v>
          </cell>
          <cell r="AG3" t="str">
            <v>NY</v>
          </cell>
          <cell r="AH3">
            <v>11368</v>
          </cell>
        </row>
        <row r="4">
          <cell r="A4" t="str">
            <v>OTP-10127</v>
          </cell>
          <cell r="B4">
            <v>3</v>
          </cell>
          <cell r="C4" t="str">
            <v>A &amp; G WHOLESALE CANDY &amp; PAPER BAG, INC.</v>
          </cell>
          <cell r="D4">
            <v>0</v>
          </cell>
          <cell r="E4" t="str">
            <v>488 EAST 164TH STREET</v>
          </cell>
          <cell r="F4" t="str">
            <v>BRONX</v>
          </cell>
          <cell r="G4" t="str">
            <v>NY</v>
          </cell>
          <cell r="H4">
            <v>10456</v>
          </cell>
          <cell r="I4" t="str">
            <v>13-3595895</v>
          </cell>
          <cell r="J4" t="str">
            <v>N/A</v>
          </cell>
          <cell r="K4" t="str">
            <v>CW-133595895</v>
          </cell>
          <cell r="L4" t="str">
            <v>SJ-03176</v>
          </cell>
          <cell r="M4" t="str">
            <v>OTP-10127</v>
          </cell>
          <cell r="N4">
            <v>2018038</v>
          </cell>
          <cell r="O4">
            <v>7182930010</v>
          </cell>
          <cell r="P4" t="str">
            <v>Nelson Sanchez, President</v>
          </cell>
          <cell r="Q4" t="str">
            <v>ag-candywholesale@hotmail.com</v>
          </cell>
          <cell r="R4">
            <v>43111</v>
          </cell>
          <cell r="S4">
            <v>43118</v>
          </cell>
          <cell r="T4">
            <v>600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 t="str">
            <v>..\CTX\Images\2018 CTX-AW_Images\SJ-03176.pdf</v>
          </cell>
          <cell r="AC4">
            <v>0</v>
          </cell>
          <cell r="AD4">
            <v>0</v>
          </cell>
          <cell r="AE4" t="str">
            <v>488 EAST 164TH STREET</v>
          </cell>
          <cell r="AF4" t="str">
            <v>BRONX</v>
          </cell>
          <cell r="AG4" t="str">
            <v>NY</v>
          </cell>
          <cell r="AH4">
            <v>10456</v>
          </cell>
        </row>
        <row r="5">
          <cell r="A5" t="str">
            <v>OTP-10128</v>
          </cell>
          <cell r="B5">
            <v>4</v>
          </cell>
          <cell r="C5" t="str">
            <v>A &amp; H TOBACCO WHOLESALE, INC.</v>
          </cell>
          <cell r="D5">
            <v>0</v>
          </cell>
          <cell r="E5" t="str">
            <v>264B BUTLER STREET</v>
          </cell>
          <cell r="F5" t="str">
            <v>BROOKLYN</v>
          </cell>
          <cell r="G5" t="str">
            <v>NY</v>
          </cell>
          <cell r="H5">
            <v>11217</v>
          </cell>
          <cell r="I5" t="str">
            <v>20-3616713</v>
          </cell>
          <cell r="J5" t="str">
            <v>N/A</v>
          </cell>
          <cell r="K5" t="str">
            <v>CW-203616713</v>
          </cell>
          <cell r="L5" t="str">
            <v>SJ-03451</v>
          </cell>
          <cell r="M5" t="str">
            <v>OTP-10128</v>
          </cell>
          <cell r="N5">
            <v>2018017</v>
          </cell>
          <cell r="O5">
            <v>7188751771</v>
          </cell>
          <cell r="P5" t="str">
            <v>Hamood Algamoos, President</v>
          </cell>
          <cell r="Q5" t="str">
            <v>aandhtobacco@gmail.com</v>
          </cell>
          <cell r="R5">
            <v>43095</v>
          </cell>
          <cell r="S5">
            <v>43117</v>
          </cell>
          <cell r="T5">
            <v>600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 t="str">
            <v>..\CTX\Images\2018 CTX-AW_Images\SJ-03451.pdf</v>
          </cell>
          <cell r="AC5">
            <v>0</v>
          </cell>
          <cell r="AD5">
            <v>0</v>
          </cell>
          <cell r="AE5" t="str">
            <v>264-B BUTLER STREET</v>
          </cell>
          <cell r="AF5" t="str">
            <v>BROOKLYN</v>
          </cell>
          <cell r="AG5" t="str">
            <v>NY</v>
          </cell>
          <cell r="AH5">
            <v>11217</v>
          </cell>
        </row>
        <row r="6">
          <cell r="A6" t="str">
            <v>OTP-10192</v>
          </cell>
          <cell r="B6">
            <v>5</v>
          </cell>
          <cell r="C6" t="str">
            <v xml:space="preserve">AFICION INC </v>
          </cell>
          <cell r="D6" t="str">
            <v>CIGAR AFICION</v>
          </cell>
          <cell r="E6" t="str">
            <v xml:space="preserve">965 RICHMOND AVE </v>
          </cell>
          <cell r="F6" t="str">
            <v xml:space="preserve">STATEN ISLAND </v>
          </cell>
          <cell r="G6" t="str">
            <v>NY</v>
          </cell>
          <cell r="H6">
            <v>10314</v>
          </cell>
          <cell r="I6" t="str">
            <v>20-3185338</v>
          </cell>
          <cell r="J6" t="str">
            <v>N/A</v>
          </cell>
          <cell r="K6" t="str">
            <v>TD-203185338</v>
          </cell>
          <cell r="L6" t="str">
            <v>N/A</v>
          </cell>
          <cell r="M6" t="str">
            <v>OTP-10192</v>
          </cell>
          <cell r="N6">
            <v>2018092</v>
          </cell>
          <cell r="O6">
            <v>7187611234</v>
          </cell>
          <cell r="P6" t="str">
            <v>RAJ UCHHANA, PRESIDENT</v>
          </cell>
          <cell r="Q6">
            <v>0</v>
          </cell>
          <cell r="R6">
            <v>43249</v>
          </cell>
          <cell r="S6">
            <v>43249</v>
          </cell>
          <cell r="T6">
            <v>600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..\CTX\Images\2018-CTX-OTP IMAGE\OTP-10192.pdf</v>
          </cell>
          <cell r="AC6">
            <v>0</v>
          </cell>
          <cell r="AD6">
            <v>0</v>
          </cell>
          <cell r="AE6" t="str">
            <v xml:space="preserve">965 RICHMOND AVE </v>
          </cell>
          <cell r="AF6" t="str">
            <v xml:space="preserve">STATEN ISLAND </v>
          </cell>
          <cell r="AG6" t="str">
            <v>NY</v>
          </cell>
          <cell r="AH6">
            <v>10314</v>
          </cell>
        </row>
        <row r="7">
          <cell r="A7" t="str">
            <v>OTP-10129</v>
          </cell>
          <cell r="B7">
            <v>6</v>
          </cell>
          <cell r="C7" t="str">
            <v>AIR KING TRADING, INC.</v>
          </cell>
          <cell r="D7">
            <v>0</v>
          </cell>
          <cell r="E7" t="str">
            <v>415 DEVOE AVENUE</v>
          </cell>
          <cell r="F7" t="str">
            <v>BRONX</v>
          </cell>
          <cell r="G7" t="str">
            <v>NY</v>
          </cell>
          <cell r="H7">
            <v>10460</v>
          </cell>
          <cell r="I7" t="str">
            <v>20-2188861</v>
          </cell>
          <cell r="J7" t="str">
            <v>N/A</v>
          </cell>
          <cell r="K7" t="str">
            <v>CW-202188861</v>
          </cell>
          <cell r="L7" t="str">
            <v>SJ-03448</v>
          </cell>
          <cell r="M7" t="str">
            <v>OTP-10129</v>
          </cell>
          <cell r="N7">
            <v>2018056</v>
          </cell>
          <cell r="O7">
            <v>7188246400</v>
          </cell>
          <cell r="P7" t="str">
            <v>Scott Kim, President</v>
          </cell>
          <cell r="Q7" t="str">
            <v>love air [love4air@gmail.com]</v>
          </cell>
          <cell r="R7">
            <v>43125</v>
          </cell>
          <cell r="S7">
            <v>43125</v>
          </cell>
          <cell r="T7">
            <v>600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..\CTX\Images\2018 CTX-AW_Images\SJ-03448.pdf</v>
          </cell>
          <cell r="AC7">
            <v>0</v>
          </cell>
          <cell r="AD7">
            <v>0</v>
          </cell>
          <cell r="AE7" t="str">
            <v>415 DEVOE AVENUE</v>
          </cell>
          <cell r="AF7" t="str">
            <v>BRONX</v>
          </cell>
          <cell r="AG7" t="str">
            <v>NY</v>
          </cell>
          <cell r="AH7">
            <v>10460</v>
          </cell>
        </row>
        <row r="8">
          <cell r="A8" t="str">
            <v>OTP-10101</v>
          </cell>
          <cell r="B8">
            <v>7</v>
          </cell>
          <cell r="C8" t="str">
            <v>AL'S CIGARS, INC.</v>
          </cell>
          <cell r="D8">
            <v>0</v>
          </cell>
          <cell r="E8" t="str">
            <v>3872 RICHMOND AVENUE</v>
          </cell>
          <cell r="F8" t="str">
            <v>STATEN ISLAND</v>
          </cell>
          <cell r="G8" t="str">
            <v>NY</v>
          </cell>
          <cell r="H8">
            <v>10312</v>
          </cell>
          <cell r="I8" t="str">
            <v>82-1617485</v>
          </cell>
          <cell r="J8" t="str">
            <v>N/A</v>
          </cell>
          <cell r="K8" t="str">
            <v>TD-821617485</v>
          </cell>
          <cell r="L8" t="str">
            <v>N/A</v>
          </cell>
          <cell r="M8" t="str">
            <v>OTP-10101</v>
          </cell>
          <cell r="N8">
            <v>2018079</v>
          </cell>
          <cell r="O8">
            <v>7186055801</v>
          </cell>
          <cell r="P8" t="str">
            <v>SYED M. ALAM - PRESIDENT</v>
          </cell>
          <cell r="Q8">
            <v>0</v>
          </cell>
          <cell r="R8">
            <v>43238</v>
          </cell>
          <cell r="S8">
            <v>0</v>
          </cell>
          <cell r="T8">
            <v>600</v>
          </cell>
          <cell r="U8" t="str">
            <v>N/A</v>
          </cell>
          <cell r="V8" t="str">
            <v>N/A</v>
          </cell>
          <cell r="W8" t="str">
            <v>N/A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str">
            <v>..\CTX\Images\2018-CTX-OTP IMAGE\OTP-10101.pdf</v>
          </cell>
          <cell r="AC8">
            <v>0</v>
          </cell>
          <cell r="AD8">
            <v>0</v>
          </cell>
          <cell r="AE8" t="str">
            <v>3872 RICHMOND AVENUE</v>
          </cell>
          <cell r="AF8" t="str">
            <v>STATEN ISLAND</v>
          </cell>
          <cell r="AG8" t="str">
            <v>NY</v>
          </cell>
          <cell r="AH8">
            <v>10312</v>
          </cell>
        </row>
        <row r="9">
          <cell r="A9" t="str">
            <v>OTP-10193</v>
          </cell>
          <cell r="B9">
            <v>8</v>
          </cell>
          <cell r="C9" t="str">
            <v xml:space="preserve">ALTADIS U.S.A. INC. </v>
          </cell>
          <cell r="D9">
            <v>0</v>
          </cell>
          <cell r="E9" t="str">
            <v>2601 TAMPA EAST BLVD</v>
          </cell>
          <cell r="F9" t="str">
            <v>TAMPA</v>
          </cell>
          <cell r="G9" t="str">
            <v>FL</v>
          </cell>
          <cell r="H9">
            <v>33619</v>
          </cell>
          <cell r="I9" t="str">
            <v>59-3472656</v>
          </cell>
          <cell r="J9" t="str">
            <v>N/A</v>
          </cell>
          <cell r="K9" t="str">
            <v>TW-593472656</v>
          </cell>
          <cell r="L9" t="str">
            <v>N/A</v>
          </cell>
          <cell r="M9" t="str">
            <v>OTP-10193</v>
          </cell>
          <cell r="N9">
            <v>2018093</v>
          </cell>
          <cell r="O9">
            <v>3363357000</v>
          </cell>
          <cell r="P9" t="str">
            <v>Roger Gebhard, Vise President</v>
          </cell>
          <cell r="Q9" t="str">
            <v>roger.gebhard@itgbrands.com</v>
          </cell>
          <cell r="R9">
            <v>43249</v>
          </cell>
          <cell r="S9">
            <v>43249</v>
          </cell>
          <cell r="T9">
            <v>600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str">
            <v>..\CTX\Images\2018-CTX-OTP IMAGE\OTP-10193.pdf</v>
          </cell>
          <cell r="AC9">
            <v>0</v>
          </cell>
          <cell r="AD9">
            <v>0</v>
          </cell>
          <cell r="AE9" t="str">
            <v>714 GREEN VALLEY RD</v>
          </cell>
          <cell r="AF9" t="str">
            <v>GREENSBORO</v>
          </cell>
          <cell r="AG9" t="str">
            <v>NC</v>
          </cell>
          <cell r="AH9">
            <v>27408</v>
          </cell>
        </row>
        <row r="10">
          <cell r="A10" t="str">
            <v>OTP-10121</v>
          </cell>
          <cell r="B10">
            <v>9</v>
          </cell>
          <cell r="C10" t="str">
            <v>AMADIZ CIGARS, INC.</v>
          </cell>
          <cell r="D10">
            <v>0</v>
          </cell>
          <cell r="E10" t="str">
            <v>470 CITY ISLAND AVENUE</v>
          </cell>
          <cell r="F10" t="str">
            <v>BRONX</v>
          </cell>
          <cell r="G10" t="str">
            <v>NY</v>
          </cell>
          <cell r="H10">
            <v>10464</v>
          </cell>
          <cell r="I10" t="str">
            <v>26-1692730</v>
          </cell>
          <cell r="J10" t="str">
            <v>N/A</v>
          </cell>
          <cell r="K10" t="str">
            <v>TD-261692730</v>
          </cell>
          <cell r="L10" t="str">
            <v>N/A</v>
          </cell>
          <cell r="M10" t="str">
            <v>OTP-10121</v>
          </cell>
          <cell r="N10">
            <v>2018082</v>
          </cell>
          <cell r="O10">
            <v>7188851363</v>
          </cell>
          <cell r="P10" t="str">
            <v>HUMBERTO AMADIZ - PRESIDENT</v>
          </cell>
          <cell r="Q10" t="str">
            <v>JUAN@JCRUZACCOUNTING.COM</v>
          </cell>
          <cell r="R10">
            <v>43241</v>
          </cell>
          <cell r="S10">
            <v>0</v>
          </cell>
          <cell r="T10">
            <v>600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>..\CTX\Images\2018-CTX-OTP IMAGE\OTP-10121.pdf</v>
          </cell>
          <cell r="AC10">
            <v>0</v>
          </cell>
          <cell r="AD10">
            <v>0</v>
          </cell>
          <cell r="AE10" t="str">
            <v>470 CITY ISLAND AVENUE</v>
          </cell>
          <cell r="AF10" t="str">
            <v>BRONX</v>
          </cell>
          <cell r="AG10" t="str">
            <v>NY</v>
          </cell>
          <cell r="AH10">
            <v>10464</v>
          </cell>
        </row>
        <row r="11">
          <cell r="A11" t="str">
            <v>OTP-10212</v>
          </cell>
          <cell r="B11">
            <v>10</v>
          </cell>
          <cell r="C11" t="str">
            <v xml:space="preserve">AMEER TOBACCO CORP. </v>
          </cell>
          <cell r="D11">
            <v>0</v>
          </cell>
          <cell r="E11" t="str">
            <v>258 42ND STREET</v>
          </cell>
          <cell r="F11" t="str">
            <v>BROOKLYN</v>
          </cell>
          <cell r="G11" t="str">
            <v>NY</v>
          </cell>
          <cell r="H11">
            <v>11232</v>
          </cell>
          <cell r="I11" t="str">
            <v>81-3472195</v>
          </cell>
          <cell r="J11" t="str">
            <v>N/A</v>
          </cell>
          <cell r="K11" t="str">
            <v>TW-813472195</v>
          </cell>
          <cell r="L11" t="str">
            <v>N/A</v>
          </cell>
          <cell r="M11" t="str">
            <v>OTP-10212</v>
          </cell>
          <cell r="N11">
            <v>2018212</v>
          </cell>
          <cell r="O11" t="str">
            <v>(929)387-8191</v>
          </cell>
          <cell r="P11" t="str">
            <v xml:space="preserve">Akrum Saleh Hauter, President </v>
          </cell>
          <cell r="Q11" t="str">
            <v>ameertobacco@gmail.com</v>
          </cell>
          <cell r="R11">
            <v>43292</v>
          </cell>
          <cell r="S11">
            <v>43292</v>
          </cell>
          <cell r="T11">
            <v>600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..\CTX\Images\2018-CTX-OTP IMAGE\OTP-10212.pdf</v>
          </cell>
          <cell r="AC11">
            <v>0</v>
          </cell>
          <cell r="AD11">
            <v>0</v>
          </cell>
          <cell r="AE11" t="str">
            <v>258 42ND STREET</v>
          </cell>
          <cell r="AF11" t="str">
            <v>BROOKLYN</v>
          </cell>
          <cell r="AG11" t="str">
            <v>NY</v>
          </cell>
          <cell r="AH11">
            <v>11232</v>
          </cell>
        </row>
        <row r="12">
          <cell r="A12" t="str">
            <v>OTP-10126</v>
          </cell>
          <cell r="B12">
            <v>11</v>
          </cell>
          <cell r="C12" t="str">
            <v>AMERICAN TOBACCO CORP</v>
          </cell>
          <cell r="D12">
            <v>0</v>
          </cell>
          <cell r="E12" t="str">
            <v>272 WAKEMAN PLACE</v>
          </cell>
          <cell r="F12" t="str">
            <v>BROOKLYN</v>
          </cell>
          <cell r="G12" t="str">
            <v>NY</v>
          </cell>
          <cell r="H12">
            <v>11220</v>
          </cell>
          <cell r="I12" t="str">
            <v>26-1530466</v>
          </cell>
          <cell r="J12" t="str">
            <v>N/A</v>
          </cell>
          <cell r="K12" t="str">
            <v>CW-261530466</v>
          </cell>
          <cell r="L12" t="str">
            <v>SJ-03464</v>
          </cell>
          <cell r="M12" t="str">
            <v>OTP-10126</v>
          </cell>
          <cell r="N12">
            <v>2018020</v>
          </cell>
          <cell r="O12">
            <v>7188373333</v>
          </cell>
          <cell r="P12" t="str">
            <v>Mahmoud Diab, President</v>
          </cell>
          <cell r="Q12" t="str">
            <v>adiabbill@gmail.com</v>
          </cell>
          <cell r="R12">
            <v>43095</v>
          </cell>
          <cell r="S12">
            <v>43110</v>
          </cell>
          <cell r="T12">
            <v>600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..\CTX\Images\2018 CTX-AW_Images\SJ-03464.pdf</v>
          </cell>
          <cell r="AC12">
            <v>0</v>
          </cell>
          <cell r="AD12">
            <v>0</v>
          </cell>
          <cell r="AE12" t="str">
            <v>272 WAKEMAN PLACE</v>
          </cell>
          <cell r="AF12" t="str">
            <v>BROOKLYN</v>
          </cell>
          <cell r="AG12" t="str">
            <v>NY</v>
          </cell>
          <cell r="AH12">
            <v>11220</v>
          </cell>
        </row>
        <row r="13">
          <cell r="A13" t="str">
            <v>OTP-10130</v>
          </cell>
          <cell r="B13">
            <v>12</v>
          </cell>
          <cell r="C13" t="str">
            <v>AMSTERDAM TOBACCO CO., INC.</v>
          </cell>
          <cell r="D13">
            <v>0</v>
          </cell>
          <cell r="E13" t="str">
            <v>1614 AMSTERDAM AVENUE</v>
          </cell>
          <cell r="F13" t="str">
            <v>NEW YORK</v>
          </cell>
          <cell r="G13" t="str">
            <v>NY</v>
          </cell>
          <cell r="H13">
            <v>10031</v>
          </cell>
          <cell r="I13" t="str">
            <v>13-0436485</v>
          </cell>
          <cell r="J13" t="str">
            <v>N/A</v>
          </cell>
          <cell r="K13" t="str">
            <v>CW-130436485</v>
          </cell>
          <cell r="L13" t="str">
            <v>SJ-03495</v>
          </cell>
          <cell r="M13" t="str">
            <v>OTP-10130</v>
          </cell>
          <cell r="N13">
            <v>2018027</v>
          </cell>
          <cell r="O13">
            <v>2128625860</v>
          </cell>
          <cell r="P13" t="str">
            <v>Marvin Gutlove, President</v>
          </cell>
          <cell r="Q13" t="str">
            <v>ma,gutlove@verizon.net</v>
          </cell>
          <cell r="R13">
            <v>43108</v>
          </cell>
          <cell r="S13">
            <v>43118</v>
          </cell>
          <cell r="T13">
            <v>600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..\CTX\Images\2018 CTX-AW_Images\SJ-03495.pdf</v>
          </cell>
          <cell r="AC13">
            <v>0</v>
          </cell>
          <cell r="AD13">
            <v>0</v>
          </cell>
          <cell r="AE13" t="str">
            <v>1614 AMSTERDAM AVENUE</v>
          </cell>
          <cell r="AF13" t="str">
            <v>NEW YORK</v>
          </cell>
          <cell r="AG13" t="str">
            <v>NY</v>
          </cell>
          <cell r="AH13">
            <v>10031</v>
          </cell>
        </row>
        <row r="14">
          <cell r="A14" t="str">
            <v>OTP-10204</v>
          </cell>
          <cell r="B14">
            <v>13</v>
          </cell>
          <cell r="C14" t="str">
            <v xml:space="preserve">ANDRES MANAGEMENT INC. </v>
          </cell>
          <cell r="D14" t="str">
            <v>ANDRES DE LEON CIGARS</v>
          </cell>
          <cell r="E14" t="str">
            <v>6201 MYRTLE AVENUE</v>
          </cell>
          <cell r="F14" t="str">
            <v xml:space="preserve">GLENDALE </v>
          </cell>
          <cell r="G14" t="str">
            <v>NY</v>
          </cell>
          <cell r="H14">
            <v>11385</v>
          </cell>
          <cell r="I14" t="str">
            <v>26-0905961</v>
          </cell>
          <cell r="J14" t="str">
            <v>N/A</v>
          </cell>
          <cell r="K14" t="str">
            <v>TD-260905961</v>
          </cell>
          <cell r="L14" t="str">
            <v>N/A</v>
          </cell>
          <cell r="M14" t="str">
            <v>OTP-10204</v>
          </cell>
          <cell r="N14">
            <v>2018104</v>
          </cell>
          <cell r="O14">
            <v>7188048449</v>
          </cell>
          <cell r="P14" t="str">
            <v>Andy De Leon, president</v>
          </cell>
          <cell r="Q14" t="str">
            <v>an440@yahoo.com</v>
          </cell>
          <cell r="R14">
            <v>43262</v>
          </cell>
          <cell r="S14">
            <v>43263</v>
          </cell>
          <cell r="T14">
            <v>600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..\CTX\Images\2018-CTX-OTP IMAGE\OTP-10204.pdf</v>
          </cell>
          <cell r="AC14">
            <v>0</v>
          </cell>
          <cell r="AD14">
            <v>0</v>
          </cell>
          <cell r="AE14" t="str">
            <v>72-18 INDIANA AVE</v>
          </cell>
          <cell r="AF14" t="str">
            <v>RIDGEWOOD</v>
          </cell>
          <cell r="AG14" t="str">
            <v>NY</v>
          </cell>
          <cell r="AH14">
            <v>11385</v>
          </cell>
        </row>
        <row r="15">
          <cell r="A15" t="str">
            <v>OTP-10199</v>
          </cell>
          <cell r="B15">
            <v>14</v>
          </cell>
          <cell r="C15" t="str">
            <v>ANGEL M. HERNANDEZ</v>
          </cell>
          <cell r="D15" t="str">
            <v>LA PERLA HAND MADE CIGAR</v>
          </cell>
          <cell r="E15" t="str">
            <v>2 HIGHLAND AVENUE</v>
          </cell>
          <cell r="F15" t="str">
            <v>YONKERS</v>
          </cell>
          <cell r="G15" t="str">
            <v>NY</v>
          </cell>
          <cell r="H15">
            <v>10705</v>
          </cell>
          <cell r="I15" t="str">
            <v>13-3710237</v>
          </cell>
          <cell r="J15" t="str">
            <v>N/A</v>
          </cell>
          <cell r="K15" t="str">
            <v>TD-133710237</v>
          </cell>
          <cell r="L15" t="str">
            <v>N/A</v>
          </cell>
          <cell r="M15" t="str">
            <v>OTP-10199</v>
          </cell>
          <cell r="N15">
            <v>2018099</v>
          </cell>
          <cell r="O15">
            <v>3479320990</v>
          </cell>
          <cell r="P15" t="str">
            <v>Angel M. Hernandez, president</v>
          </cell>
          <cell r="Q15" t="str">
            <v>laperlacigar@gmail.com</v>
          </cell>
          <cell r="R15">
            <v>43255</v>
          </cell>
          <cell r="S15">
            <v>43255</v>
          </cell>
          <cell r="T15">
            <v>600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..\CTX\Images\2018-CTX-OTP IMAGE\OTP-10199.pdf</v>
          </cell>
          <cell r="AC15">
            <v>0</v>
          </cell>
          <cell r="AD15">
            <v>0</v>
          </cell>
          <cell r="AE15" t="str">
            <v>2 HIGHLAND AVENUE</v>
          </cell>
          <cell r="AF15" t="str">
            <v>YONKERS</v>
          </cell>
          <cell r="AG15" t="str">
            <v>NY</v>
          </cell>
          <cell r="AH15">
            <v>10705</v>
          </cell>
        </row>
        <row r="16">
          <cell r="A16" t="str">
            <v>OTP-10102</v>
          </cell>
          <cell r="B16">
            <v>15</v>
          </cell>
          <cell r="C16" t="str">
            <v>ANR CIGAR INC</v>
          </cell>
          <cell r="D16" t="str">
            <v>THE HUMIDOR CAFÉ</v>
          </cell>
          <cell r="E16" t="str">
            <v>9212 3RD AVENUE</v>
          </cell>
          <cell r="F16" t="str">
            <v>BROOKLYN</v>
          </cell>
          <cell r="G16" t="str">
            <v>NY</v>
          </cell>
          <cell r="H16">
            <v>11209</v>
          </cell>
          <cell r="I16" t="str">
            <v>20-8732745</v>
          </cell>
          <cell r="J16" t="str">
            <v>N/A</v>
          </cell>
          <cell r="K16" t="str">
            <v>TD-208732745</v>
          </cell>
          <cell r="L16" t="str">
            <v>N/A</v>
          </cell>
          <cell r="M16" t="str">
            <v>OTP-10102</v>
          </cell>
          <cell r="N16">
            <v>2018081</v>
          </cell>
          <cell r="O16">
            <v>7182382224</v>
          </cell>
          <cell r="P16" t="str">
            <v>ANGELO GRIGOLI - VICE PRESIDENT</v>
          </cell>
          <cell r="Q16">
            <v>0</v>
          </cell>
          <cell r="R16">
            <v>43238</v>
          </cell>
          <cell r="S16">
            <v>0</v>
          </cell>
          <cell r="T16">
            <v>600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..\CTX\Images\2018-CTX-OTP IMAGE\OTP-10102.pdf</v>
          </cell>
          <cell r="AC16">
            <v>0</v>
          </cell>
          <cell r="AD16">
            <v>0</v>
          </cell>
          <cell r="AE16" t="str">
            <v>9212 3RD AVENUE</v>
          </cell>
          <cell r="AF16" t="str">
            <v>BROOKLYN</v>
          </cell>
          <cell r="AG16" t="str">
            <v>NY</v>
          </cell>
          <cell r="AH16">
            <v>11209</v>
          </cell>
        </row>
        <row r="17">
          <cell r="A17" t="str">
            <v>OTP-10104</v>
          </cell>
          <cell r="B17">
            <v>16</v>
          </cell>
          <cell r="C17" t="str">
            <v>AV DISTRIBUTOR INC</v>
          </cell>
          <cell r="D17">
            <v>0</v>
          </cell>
          <cell r="E17" t="str">
            <v>7909 METROPOLITAN AVENUE</v>
          </cell>
          <cell r="F17" t="str">
            <v>MIDDLE VILLAGE</v>
          </cell>
          <cell r="G17" t="str">
            <v>NY</v>
          </cell>
          <cell r="H17">
            <v>11379</v>
          </cell>
          <cell r="I17" t="str">
            <v>82-3189366</v>
          </cell>
          <cell r="J17" t="str">
            <v>N/A</v>
          </cell>
          <cell r="K17" t="str">
            <v>TD-823189366</v>
          </cell>
          <cell r="L17" t="str">
            <v>N/A</v>
          </cell>
          <cell r="M17" t="str">
            <v>OTP-10104</v>
          </cell>
          <cell r="N17">
            <v>2018076</v>
          </cell>
          <cell r="O17">
            <v>9175864084</v>
          </cell>
          <cell r="P17" t="str">
            <v>ASIF R VIRANI - PRESIDENT</v>
          </cell>
          <cell r="Q17">
            <v>0</v>
          </cell>
          <cell r="R17">
            <v>43236</v>
          </cell>
          <cell r="S17">
            <v>0</v>
          </cell>
          <cell r="T17">
            <v>600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 t="str">
            <v>..\CTX\Images\2018-CTX-OTP IMAGE\OTP-10104.pdf</v>
          </cell>
          <cell r="AC17">
            <v>0</v>
          </cell>
          <cell r="AD17">
            <v>0</v>
          </cell>
          <cell r="AE17" t="str">
            <v>79-09 METROPOLITAN AVENUE</v>
          </cell>
          <cell r="AF17" t="str">
            <v>MIDDLE VILLAGE</v>
          </cell>
          <cell r="AG17" t="str">
            <v>NY</v>
          </cell>
          <cell r="AH17">
            <v>11379</v>
          </cell>
        </row>
        <row r="18">
          <cell r="A18" t="str">
            <v>OTP-10203</v>
          </cell>
          <cell r="B18">
            <v>17</v>
          </cell>
          <cell r="C18" t="str">
            <v>AVENUE CIGAR LOUNGE LLC</v>
          </cell>
          <cell r="D18">
            <v>0</v>
          </cell>
          <cell r="E18" t="str">
            <v>1074 MORRIS PARK AVENUE</v>
          </cell>
          <cell r="F18" t="str">
            <v>BRONX</v>
          </cell>
          <cell r="G18" t="str">
            <v>NY</v>
          </cell>
          <cell r="H18">
            <v>10461</v>
          </cell>
          <cell r="I18" t="str">
            <v>81-1555694</v>
          </cell>
          <cell r="J18" t="str">
            <v>N/A</v>
          </cell>
          <cell r="K18" t="str">
            <v>TD-811555694</v>
          </cell>
          <cell r="L18" t="str">
            <v>N/A</v>
          </cell>
          <cell r="M18" t="str">
            <v>OTP-10203</v>
          </cell>
          <cell r="N18">
            <v>2018103</v>
          </cell>
          <cell r="O18">
            <v>7188245307</v>
          </cell>
          <cell r="P18" t="str">
            <v>Dominick J Principato, president</v>
          </cell>
          <cell r="Q18" t="str">
            <v>avenuecigarlounge@gmail.com</v>
          </cell>
          <cell r="R18">
            <v>43257</v>
          </cell>
          <cell r="S18">
            <v>43257</v>
          </cell>
          <cell r="T18">
            <v>600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..\CTX\Images\2018-CTX-OTP IMAGE\OTP-10203.pdf</v>
          </cell>
          <cell r="AC18">
            <v>0</v>
          </cell>
          <cell r="AD18">
            <v>0</v>
          </cell>
          <cell r="AE18" t="str">
            <v>1074 MORRIS PARK AVENUE</v>
          </cell>
          <cell r="AF18" t="str">
            <v>BRONX</v>
          </cell>
          <cell r="AG18" t="str">
            <v>NY</v>
          </cell>
          <cell r="AH18">
            <v>10461</v>
          </cell>
        </row>
        <row r="19">
          <cell r="A19" t="str">
            <v>OTP-10131</v>
          </cell>
          <cell r="B19">
            <v>18</v>
          </cell>
          <cell r="C19" t="str">
            <v xml:space="preserve">BAYRIDGE TOBACCO DISTRIBUTORS, INC. </v>
          </cell>
          <cell r="D19">
            <v>0</v>
          </cell>
          <cell r="E19" t="str">
            <v>9225 5TH AVENUE</v>
          </cell>
          <cell r="F19" t="str">
            <v>BROOKLYN</v>
          </cell>
          <cell r="G19" t="str">
            <v>NY</v>
          </cell>
          <cell r="H19">
            <v>11209</v>
          </cell>
          <cell r="I19" t="str">
            <v>11-3275809</v>
          </cell>
          <cell r="J19" t="str">
            <v>N/A</v>
          </cell>
          <cell r="K19" t="str">
            <v>CW-113275809</v>
          </cell>
          <cell r="L19" t="str">
            <v>SJ-02897</v>
          </cell>
          <cell r="M19" t="str">
            <v>OTP-10131</v>
          </cell>
          <cell r="N19">
            <v>2018028</v>
          </cell>
          <cell r="O19">
            <v>7187453011</v>
          </cell>
          <cell r="P19" t="str">
            <v>Michael Mazza, President</v>
          </cell>
          <cell r="Q19" t="str">
            <v>support@businesscontrol.com</v>
          </cell>
          <cell r="R19">
            <v>43108</v>
          </cell>
          <cell r="S19">
            <v>43116</v>
          </cell>
          <cell r="T19">
            <v>600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..\CTX\Images\2018 CTX-AW_Images\SJ-02897.pdf</v>
          </cell>
          <cell r="AC19">
            <v>0</v>
          </cell>
          <cell r="AD19">
            <v>0</v>
          </cell>
          <cell r="AE19" t="str">
            <v>9225 5TH AVENUE</v>
          </cell>
          <cell r="AF19" t="str">
            <v>BROOKLYN</v>
          </cell>
          <cell r="AG19" t="str">
            <v>NY</v>
          </cell>
          <cell r="AH19">
            <v>11209</v>
          </cell>
        </row>
        <row r="20">
          <cell r="A20" t="str">
            <v>OTP-10132</v>
          </cell>
          <cell r="B20">
            <v>19</v>
          </cell>
          <cell r="C20" t="str">
            <v>BELL TRADING, INC.</v>
          </cell>
          <cell r="D20">
            <v>0</v>
          </cell>
          <cell r="E20" t="str">
            <v>593 JERUSALEM AVENUE</v>
          </cell>
          <cell r="F20" t="str">
            <v>UNIONDALE</v>
          </cell>
          <cell r="G20" t="str">
            <v>NY</v>
          </cell>
          <cell r="H20">
            <v>11553</v>
          </cell>
          <cell r="I20" t="str">
            <v>11-3508472</v>
          </cell>
          <cell r="J20">
            <v>759</v>
          </cell>
          <cell r="K20" t="str">
            <v>CW-113508472</v>
          </cell>
          <cell r="L20" t="str">
            <v>AJ-03374</v>
          </cell>
          <cell r="M20" t="str">
            <v>OTP-10132</v>
          </cell>
          <cell r="N20">
            <v>2018014</v>
          </cell>
          <cell r="O20">
            <v>5164833444</v>
          </cell>
          <cell r="P20" t="str">
            <v>Arlington Fillen, Pre./Controller - Jesal</v>
          </cell>
          <cell r="Q20" t="str">
            <v>BELLTRADING1@GMAIL.COM</v>
          </cell>
          <cell r="R20">
            <v>43091</v>
          </cell>
          <cell r="S20">
            <v>43109</v>
          </cell>
          <cell r="T20">
            <v>600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..\CTX\Images\2018 CTX-AW_Images\AJ-03374.pdf</v>
          </cell>
          <cell r="AC20">
            <v>0</v>
          </cell>
          <cell r="AD20">
            <v>0</v>
          </cell>
          <cell r="AE20" t="str">
            <v>593 JERUSALEM AVENUE</v>
          </cell>
          <cell r="AF20" t="str">
            <v>UNIONDALE</v>
          </cell>
          <cell r="AG20" t="str">
            <v>NY</v>
          </cell>
          <cell r="AH20">
            <v>11553</v>
          </cell>
        </row>
        <row r="21">
          <cell r="A21" t="str">
            <v>OTP-10133</v>
          </cell>
          <cell r="B21">
            <v>20</v>
          </cell>
          <cell r="C21" t="str">
            <v>BENGAL WHOLESALE CO., INC.</v>
          </cell>
          <cell r="D21">
            <v>0</v>
          </cell>
          <cell r="E21" t="str">
            <v>1024 CONEY ISLAND AVENUE</v>
          </cell>
          <cell r="F21" t="str">
            <v>BROOKLYN</v>
          </cell>
          <cell r="G21" t="str">
            <v>NY</v>
          </cell>
          <cell r="H21">
            <v>11230</v>
          </cell>
          <cell r="I21" t="str">
            <v>11-3158596</v>
          </cell>
          <cell r="J21" t="str">
            <v>N/A</v>
          </cell>
          <cell r="K21" t="str">
            <v>CW-113158596</v>
          </cell>
          <cell r="L21" t="str">
            <v>SJ-03246</v>
          </cell>
          <cell r="M21" t="str">
            <v>OTP-10133</v>
          </cell>
          <cell r="N21">
            <v>2018048</v>
          </cell>
          <cell r="O21">
            <v>7184346296</v>
          </cell>
          <cell r="P21" t="str">
            <v>Mohammed Hossain, President</v>
          </cell>
          <cell r="Q21" t="str">
            <v>mmhossain1954@gmail.com</v>
          </cell>
          <cell r="R21">
            <v>43118</v>
          </cell>
          <cell r="S21">
            <v>43119</v>
          </cell>
          <cell r="T21">
            <v>600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..\CTX\Images\2018 CTX-AW_Images\SJ-03246.pdf</v>
          </cell>
          <cell r="AC21">
            <v>0</v>
          </cell>
          <cell r="AD21">
            <v>0</v>
          </cell>
          <cell r="AE21" t="str">
            <v>1024 CONEY ISLAND AVENUE</v>
          </cell>
          <cell r="AF21" t="str">
            <v>BROOKLYN</v>
          </cell>
          <cell r="AG21" t="str">
            <v>NY</v>
          </cell>
          <cell r="AH21">
            <v>11230</v>
          </cell>
        </row>
        <row r="22">
          <cell r="A22" t="str">
            <v>OTP-10103</v>
          </cell>
          <cell r="B22">
            <v>21</v>
          </cell>
          <cell r="C22" t="str">
            <v>BROADWAY BEER AND SMOKE INC</v>
          </cell>
          <cell r="D22">
            <v>0</v>
          </cell>
          <cell r="E22" t="str">
            <v>3110 BROADWAY, STORE 1</v>
          </cell>
          <cell r="F22" t="str">
            <v>ASTORIA</v>
          </cell>
          <cell r="G22" t="str">
            <v>NY</v>
          </cell>
          <cell r="H22">
            <v>11106</v>
          </cell>
          <cell r="I22" t="str">
            <v>47-5553081</v>
          </cell>
          <cell r="J22" t="str">
            <v>N/A</v>
          </cell>
          <cell r="K22" t="str">
            <v>TD-475553081</v>
          </cell>
          <cell r="L22" t="str">
            <v>N/A</v>
          </cell>
          <cell r="M22" t="str">
            <v>OTP-10103</v>
          </cell>
          <cell r="N22">
            <v>2018077</v>
          </cell>
          <cell r="O22">
            <v>9175864084</v>
          </cell>
          <cell r="P22" t="str">
            <v>ASIF R VIRANI - PRESIDENT</v>
          </cell>
          <cell r="Q22">
            <v>0</v>
          </cell>
          <cell r="R22">
            <v>43236</v>
          </cell>
          <cell r="S22">
            <v>0</v>
          </cell>
          <cell r="T22">
            <v>600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 t="str">
            <v>..\CTX\Images\2018-CTX-OTP IMAGE\OTP-10103.pdf</v>
          </cell>
          <cell r="AC22">
            <v>0</v>
          </cell>
          <cell r="AD22">
            <v>0</v>
          </cell>
          <cell r="AE22" t="str">
            <v>31-10 BROADWAY, STORE 1</v>
          </cell>
          <cell r="AF22" t="str">
            <v>ASTORIA</v>
          </cell>
          <cell r="AG22" t="str">
            <v>NY</v>
          </cell>
          <cell r="AH22">
            <v>11106</v>
          </cell>
        </row>
        <row r="23">
          <cell r="A23" t="str">
            <v>OTP-10134</v>
          </cell>
          <cell r="B23">
            <v>22</v>
          </cell>
          <cell r="C23" t="str">
            <v>BRONX TRADING CO., INC.</v>
          </cell>
          <cell r="D23">
            <v>0</v>
          </cell>
          <cell r="E23" t="str">
            <v>1375 SEABURY AVENUE</v>
          </cell>
          <cell r="F23" t="str">
            <v>BRONX</v>
          </cell>
          <cell r="G23" t="str">
            <v>NY</v>
          </cell>
          <cell r="H23">
            <v>10461</v>
          </cell>
          <cell r="I23" t="str">
            <v>54-2066947</v>
          </cell>
          <cell r="J23" t="str">
            <v>N/A</v>
          </cell>
          <cell r="K23" t="str">
            <v>CW-542066947</v>
          </cell>
          <cell r="L23" t="str">
            <v>SJ-03425</v>
          </cell>
          <cell r="M23" t="str">
            <v>OTP-10134</v>
          </cell>
          <cell r="N23">
            <v>2018058</v>
          </cell>
          <cell r="O23">
            <v>7189316448</v>
          </cell>
          <cell r="P23" t="str">
            <v>Abdul Rauf. President</v>
          </cell>
          <cell r="Q23" t="str">
            <v>gus@fsc-ent.com</v>
          </cell>
          <cell r="R23">
            <v>43126</v>
          </cell>
          <cell r="S23">
            <v>43130</v>
          </cell>
          <cell r="T23">
            <v>600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>G:\Tax_Enforcement\CTX UNIT\CTX\Images\2018 CTX-AW_Images\SJ-03425.pdf</v>
          </cell>
          <cell r="AC23">
            <v>0</v>
          </cell>
          <cell r="AD23">
            <v>0</v>
          </cell>
          <cell r="AE23" t="str">
            <v>1375 SEABURY AVENUE</v>
          </cell>
          <cell r="AF23" t="str">
            <v>BRONX</v>
          </cell>
          <cell r="AG23" t="str">
            <v>NY</v>
          </cell>
          <cell r="AH23">
            <v>10461</v>
          </cell>
        </row>
        <row r="24">
          <cell r="A24" t="str">
            <v>OTP-10135</v>
          </cell>
          <cell r="B24">
            <v>23</v>
          </cell>
          <cell r="C24" t="str">
            <v>C&amp;S WHOLESALE GROCERS, INC.</v>
          </cell>
          <cell r="D24">
            <v>0</v>
          </cell>
          <cell r="E24" t="str">
            <v>1500 CORPORATE BLVD</v>
          </cell>
          <cell r="F24" t="str">
            <v>NEWBURGH</v>
          </cell>
          <cell r="G24" t="str">
            <v>NY</v>
          </cell>
          <cell r="H24">
            <v>12550</v>
          </cell>
          <cell r="I24" t="str">
            <v>04-1140950</v>
          </cell>
          <cell r="J24" t="str">
            <v>619B</v>
          </cell>
          <cell r="K24" t="str">
            <v>CW-041140950-02</v>
          </cell>
          <cell r="L24" t="str">
            <v>AJ-03402</v>
          </cell>
          <cell r="M24" t="str">
            <v>OTP-10135</v>
          </cell>
          <cell r="N24">
            <v>2018040</v>
          </cell>
          <cell r="O24">
            <v>6033547323</v>
          </cell>
          <cell r="P24" t="str">
            <v>Andrea Wright, Tax Supervisor</v>
          </cell>
          <cell r="Q24" t="str">
            <v>anwright@cswg.com</v>
          </cell>
          <cell r="R24">
            <v>43116</v>
          </cell>
          <cell r="S24">
            <v>43117</v>
          </cell>
          <cell r="T24">
            <v>600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..\CTX\Images\2018 CTX-AW_Images\AJ-03402.pdf</v>
          </cell>
          <cell r="AC24">
            <v>0</v>
          </cell>
          <cell r="AD24">
            <v>0</v>
          </cell>
          <cell r="AE24" t="str">
            <v>TAX DEPARTMENT, 7 CORPORATE DR</v>
          </cell>
          <cell r="AF24" t="str">
            <v>KEENE</v>
          </cell>
          <cell r="AG24" t="str">
            <v>NH</v>
          </cell>
          <cell r="AH24">
            <v>3431</v>
          </cell>
        </row>
        <row r="25">
          <cell r="A25" t="str">
            <v>OTP-10136</v>
          </cell>
          <cell r="B25">
            <v>24</v>
          </cell>
          <cell r="C25" t="str">
            <v>C&amp;S WHOLESALE GROCERS, INC.</v>
          </cell>
          <cell r="D25">
            <v>0</v>
          </cell>
          <cell r="E25" t="str">
            <v>KING SPRINGS ROAD</v>
          </cell>
          <cell r="F25" t="str">
            <v>WINDSOR LOCKS</v>
          </cell>
          <cell r="G25" t="str">
            <v>CT</v>
          </cell>
          <cell r="H25">
            <v>6096</v>
          </cell>
          <cell r="I25" t="str">
            <v>04-1140950</v>
          </cell>
          <cell r="J25" t="str">
            <v>619-06</v>
          </cell>
          <cell r="K25" t="str">
            <v>CW-041140950-06</v>
          </cell>
          <cell r="L25" t="str">
            <v>AJ-03490</v>
          </cell>
          <cell r="M25" t="str">
            <v>OTP-10136</v>
          </cell>
          <cell r="N25">
            <v>2018041</v>
          </cell>
          <cell r="O25">
            <v>6033547310</v>
          </cell>
          <cell r="P25" t="str">
            <v>Andrea Wright, Tax Supervisor</v>
          </cell>
          <cell r="Q25" t="str">
            <v>anwright@cswg.com</v>
          </cell>
          <cell r="R25">
            <v>43116</v>
          </cell>
          <cell r="S25">
            <v>43117</v>
          </cell>
          <cell r="T25">
            <v>600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..\CTX\Images\2018 CTX-AW_Images\AJ-03402.pdf</v>
          </cell>
          <cell r="AC25">
            <v>0</v>
          </cell>
          <cell r="AD25">
            <v>0</v>
          </cell>
          <cell r="AE25" t="str">
            <v>TAX DEPARTMENT, 7 CORPORATE DR</v>
          </cell>
          <cell r="AF25" t="str">
            <v>KEENE</v>
          </cell>
          <cell r="AG25" t="str">
            <v>NH</v>
          </cell>
          <cell r="AH25">
            <v>3431</v>
          </cell>
        </row>
        <row r="26">
          <cell r="A26" t="str">
            <v>OTP-10137</v>
          </cell>
          <cell r="B26">
            <v>25</v>
          </cell>
          <cell r="C26" t="str">
            <v>CANDY STAR, INC.</v>
          </cell>
          <cell r="D26">
            <v>0</v>
          </cell>
          <cell r="E26" t="str">
            <v>932 UTICA AVENUE</v>
          </cell>
          <cell r="F26" t="str">
            <v>BROOKLYN</v>
          </cell>
          <cell r="G26" t="str">
            <v>NY</v>
          </cell>
          <cell r="H26">
            <v>11203</v>
          </cell>
          <cell r="I26" t="str">
            <v>75-3042361</v>
          </cell>
          <cell r="J26" t="str">
            <v>N/A</v>
          </cell>
          <cell r="K26" t="str">
            <v>CW-753042361</v>
          </cell>
          <cell r="L26" t="str">
            <v>SJ-03429</v>
          </cell>
          <cell r="M26" t="str">
            <v>OTP-10137</v>
          </cell>
          <cell r="N26">
            <v>2018059</v>
          </cell>
          <cell r="O26">
            <v>7188322555</v>
          </cell>
          <cell r="P26" t="str">
            <v>Jamel k. Hammad, President</v>
          </cell>
          <cell r="Q26" t="str">
            <v>yakov@cssisystems.com</v>
          </cell>
          <cell r="R26">
            <v>43130</v>
          </cell>
          <cell r="S26">
            <v>43130</v>
          </cell>
          <cell r="T26">
            <v>600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..\CTX\Images\2018 CTX-AW_Images\SJ-03429.pdf</v>
          </cell>
          <cell r="AC26">
            <v>0</v>
          </cell>
          <cell r="AD26">
            <v>0</v>
          </cell>
          <cell r="AE26" t="str">
            <v>932 UTICA AVENUE</v>
          </cell>
          <cell r="AF26" t="str">
            <v>BROOKLYN</v>
          </cell>
          <cell r="AG26" t="str">
            <v>NY</v>
          </cell>
          <cell r="AH26">
            <v>11203</v>
          </cell>
        </row>
        <row r="27">
          <cell r="A27" t="str">
            <v>OTP-10189</v>
          </cell>
          <cell r="B27">
            <v>26</v>
          </cell>
          <cell r="C27" t="str">
            <v xml:space="preserve">CIGAR VAULT EMPORIUM INC. </v>
          </cell>
          <cell r="D27">
            <v>0</v>
          </cell>
          <cell r="E27" t="str">
            <v xml:space="preserve">96 PAGE AVE </v>
          </cell>
          <cell r="F27" t="str">
            <v xml:space="preserve">STATEN ISLAND </v>
          </cell>
          <cell r="G27" t="str">
            <v>NY</v>
          </cell>
          <cell r="H27">
            <v>10309</v>
          </cell>
          <cell r="I27" t="str">
            <v>01-0973046</v>
          </cell>
          <cell r="J27" t="str">
            <v>N/A</v>
          </cell>
          <cell r="K27" t="str">
            <v xml:space="preserve">TD-010973046 </v>
          </cell>
          <cell r="L27" t="str">
            <v>N/A</v>
          </cell>
          <cell r="M27" t="str">
            <v>OTP-10189</v>
          </cell>
          <cell r="N27">
            <v>2018089</v>
          </cell>
          <cell r="O27">
            <v>7189482700</v>
          </cell>
          <cell r="P27" t="str">
            <v>GERI FEUERSTEIN, president</v>
          </cell>
          <cell r="Q27">
            <v>0</v>
          </cell>
          <cell r="R27">
            <v>43249</v>
          </cell>
          <cell r="S27">
            <v>43249</v>
          </cell>
          <cell r="T27">
            <v>600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..\CTX\Images\2018-CTX-OTP IMAGE\OTP-10189.pdf</v>
          </cell>
          <cell r="AC27">
            <v>0</v>
          </cell>
          <cell r="AD27">
            <v>0</v>
          </cell>
          <cell r="AE27" t="str">
            <v xml:space="preserve">96 PAGE AVE </v>
          </cell>
          <cell r="AF27" t="str">
            <v xml:space="preserve">STATEN ISLAND </v>
          </cell>
          <cell r="AG27" t="str">
            <v>NY</v>
          </cell>
          <cell r="AH27">
            <v>10309</v>
          </cell>
        </row>
        <row r="28">
          <cell r="A28" t="str">
            <v>OTP-10187</v>
          </cell>
          <cell r="B28">
            <v>27</v>
          </cell>
          <cell r="C28" t="str">
            <v>CIGAR WAREHOUSE INC.</v>
          </cell>
          <cell r="D28">
            <v>0</v>
          </cell>
          <cell r="E28" t="str">
            <v>2865 STEINWAY STREET</v>
          </cell>
          <cell r="F28" t="str">
            <v>ASTORIA</v>
          </cell>
          <cell r="G28" t="str">
            <v>NY</v>
          </cell>
          <cell r="H28">
            <v>11103</v>
          </cell>
          <cell r="I28" t="str">
            <v>20-2553704</v>
          </cell>
          <cell r="J28" t="str">
            <v>N/A</v>
          </cell>
          <cell r="K28" t="str">
            <v>TD-202553704</v>
          </cell>
          <cell r="L28" t="str">
            <v>N/A</v>
          </cell>
          <cell r="M28" t="str">
            <v>OTP-10187</v>
          </cell>
          <cell r="N28">
            <v>2018087</v>
          </cell>
          <cell r="O28">
            <v>7189320236</v>
          </cell>
          <cell r="P28" t="str">
            <v>Aslam Panjwani, President</v>
          </cell>
          <cell r="Q28">
            <v>0</v>
          </cell>
          <cell r="R28">
            <v>43245</v>
          </cell>
          <cell r="S28">
            <v>43249</v>
          </cell>
          <cell r="T28">
            <v>600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..\CTX\Images\2018-CTX-OTP IMAGE\OTP-10187.pdf</v>
          </cell>
          <cell r="AC28">
            <v>0</v>
          </cell>
          <cell r="AD28">
            <v>0</v>
          </cell>
          <cell r="AE28" t="str">
            <v>2865 STEINWAY STREET</v>
          </cell>
          <cell r="AF28" t="str">
            <v>ASTORIA</v>
          </cell>
          <cell r="AG28" t="str">
            <v>NY</v>
          </cell>
          <cell r="AH28">
            <v>11103</v>
          </cell>
        </row>
        <row r="29">
          <cell r="A29" t="str">
            <v>OTP-10138</v>
          </cell>
          <cell r="B29">
            <v>28</v>
          </cell>
          <cell r="C29" t="str">
            <v>CIGARETTES PLUS, INC.</v>
          </cell>
          <cell r="D29">
            <v>0</v>
          </cell>
          <cell r="E29" t="str">
            <v>3855 9TH AVENUE</v>
          </cell>
          <cell r="F29" t="str">
            <v>NEW YORK</v>
          </cell>
          <cell r="G29" t="str">
            <v>NY</v>
          </cell>
          <cell r="H29">
            <v>10034</v>
          </cell>
          <cell r="I29" t="str">
            <v>13-3753988</v>
          </cell>
          <cell r="J29" t="str">
            <v>N/A</v>
          </cell>
          <cell r="K29" t="str">
            <v>CW-133753988</v>
          </cell>
          <cell r="L29" t="str">
            <v>SJ-03438</v>
          </cell>
          <cell r="M29" t="str">
            <v>OTP-10138</v>
          </cell>
          <cell r="N29">
            <v>2018015</v>
          </cell>
          <cell r="O29">
            <v>2125699710</v>
          </cell>
          <cell r="P29" t="str">
            <v>Perry Gadiadi, President</v>
          </cell>
          <cell r="Q29">
            <v>0</v>
          </cell>
          <cell r="R29">
            <v>43095</v>
          </cell>
          <cell r="S29">
            <v>43109</v>
          </cell>
          <cell r="T29">
            <v>600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..\CTX\Images\2018 CTX-AW_Images\SJ-03438.pdf</v>
          </cell>
          <cell r="AC29">
            <v>0</v>
          </cell>
          <cell r="AD29">
            <v>0</v>
          </cell>
          <cell r="AE29" t="str">
            <v>3855 9TH AVENUE</v>
          </cell>
          <cell r="AF29" t="str">
            <v>NEW YORK</v>
          </cell>
          <cell r="AG29" t="str">
            <v>NY</v>
          </cell>
          <cell r="AH29">
            <v>10034</v>
          </cell>
        </row>
        <row r="30">
          <cell r="A30" t="str">
            <v>OTP-10197</v>
          </cell>
          <cell r="B30">
            <v>29</v>
          </cell>
          <cell r="C30" t="str">
            <v xml:space="preserve">CIGARILLOS INC. </v>
          </cell>
          <cell r="D30">
            <v>0</v>
          </cell>
          <cell r="E30" t="str">
            <v>191 SPRING STREET</v>
          </cell>
          <cell r="F30" t="str">
            <v>NEW YORK</v>
          </cell>
          <cell r="G30" t="str">
            <v>NY</v>
          </cell>
          <cell r="H30">
            <v>10012</v>
          </cell>
          <cell r="I30" t="str">
            <v>52-2415741</v>
          </cell>
          <cell r="J30" t="str">
            <v>N/A</v>
          </cell>
          <cell r="K30" t="str">
            <v>TW-522415741</v>
          </cell>
          <cell r="L30" t="str">
            <v>N/A</v>
          </cell>
          <cell r="M30" t="str">
            <v>OTP-10197</v>
          </cell>
          <cell r="N30">
            <v>2018097</v>
          </cell>
          <cell r="O30">
            <v>7186126413</v>
          </cell>
          <cell r="P30" t="str">
            <v>Elias Saliba, President</v>
          </cell>
          <cell r="Q30">
            <v>0</v>
          </cell>
          <cell r="R30">
            <v>43251</v>
          </cell>
          <cell r="S30">
            <v>43252</v>
          </cell>
          <cell r="T30">
            <v>600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..\CTX\Images\2018-CTX-OTP IMAGE\OTP-10197.pdf</v>
          </cell>
          <cell r="AC30">
            <v>0</v>
          </cell>
          <cell r="AD30">
            <v>0</v>
          </cell>
          <cell r="AE30" t="str">
            <v>191 SPRING STREET</v>
          </cell>
          <cell r="AF30" t="str">
            <v>NEW YORK</v>
          </cell>
          <cell r="AG30" t="str">
            <v>NY</v>
          </cell>
          <cell r="AH30">
            <v>10012</v>
          </cell>
        </row>
        <row r="31">
          <cell r="A31" t="str">
            <v>OTP-10139</v>
          </cell>
          <cell r="B31">
            <v>30</v>
          </cell>
          <cell r="C31" t="str">
            <v>CJS WHOLESALERS, INC.</v>
          </cell>
          <cell r="D31" t="str">
            <v>AJS WHOLEALERS/MANDEL TOBACCO</v>
          </cell>
          <cell r="E31" t="str">
            <v>152 WEST 36TH STREET, 1ST FL (REAR)</v>
          </cell>
          <cell r="F31" t="str">
            <v>NEW YORK</v>
          </cell>
          <cell r="G31" t="str">
            <v>NY</v>
          </cell>
          <cell r="H31">
            <v>10018</v>
          </cell>
          <cell r="I31" t="str">
            <v>45-5009143</v>
          </cell>
          <cell r="J31" t="str">
            <v>N/A</v>
          </cell>
          <cell r="K31" t="str">
            <v>CW-455009143</v>
          </cell>
          <cell r="L31" t="str">
            <v>SJ-03482</v>
          </cell>
          <cell r="M31" t="str">
            <v>OTP-10139</v>
          </cell>
          <cell r="N31">
            <v>2018012</v>
          </cell>
          <cell r="O31">
            <v>2126293400</v>
          </cell>
          <cell r="P31" t="str">
            <v>HYUN JU HAM, President</v>
          </cell>
          <cell r="Q31" t="str">
            <v>ajs.mandel@gmail.com</v>
          </cell>
          <cell r="R31">
            <v>43089</v>
          </cell>
          <cell r="S31">
            <v>43111</v>
          </cell>
          <cell r="T31">
            <v>600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..\CTX\Images\2018 CTX-AW_Images\SJ-03482.pdf</v>
          </cell>
          <cell r="AC31">
            <v>0</v>
          </cell>
          <cell r="AD31">
            <v>0</v>
          </cell>
          <cell r="AE31" t="str">
            <v>152 WEST 36TH STREET, 1ST FL (REAR)</v>
          </cell>
          <cell r="AF31" t="str">
            <v>NEW YORK</v>
          </cell>
          <cell r="AG31" t="str">
            <v>NY</v>
          </cell>
          <cell r="AH31">
            <v>10018</v>
          </cell>
        </row>
        <row r="32">
          <cell r="A32" t="str">
            <v>OTP-10194</v>
          </cell>
          <cell r="B32">
            <v>31</v>
          </cell>
          <cell r="C32" t="str">
            <v>CLUB MACANUDO INC</v>
          </cell>
          <cell r="D32">
            <v>0</v>
          </cell>
          <cell r="E32" t="str">
            <v>26 E 63RD STREET</v>
          </cell>
          <cell r="F32" t="str">
            <v>NEW YORK</v>
          </cell>
          <cell r="G32" t="str">
            <v>NY</v>
          </cell>
          <cell r="H32">
            <v>10065</v>
          </cell>
          <cell r="I32" t="str">
            <v>13-3845588</v>
          </cell>
          <cell r="J32" t="str">
            <v>N/A</v>
          </cell>
          <cell r="K32" t="str">
            <v>TD-133845588</v>
          </cell>
          <cell r="L32" t="str">
            <v>N/A</v>
          </cell>
          <cell r="M32" t="str">
            <v>OTP-10194</v>
          </cell>
          <cell r="N32">
            <v>2018094</v>
          </cell>
          <cell r="O32">
            <v>2127528200</v>
          </cell>
          <cell r="P32" t="str">
            <v>STEVEN W. HICKS, VP FOR FINANCE &amp; IT</v>
          </cell>
          <cell r="Q32" t="str">
            <v>cheryl.kull@st-group.com</v>
          </cell>
          <cell r="R32">
            <v>43250</v>
          </cell>
          <cell r="S32">
            <v>43250</v>
          </cell>
          <cell r="T32">
            <v>600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..\CTX\Images\2018-CTX-OTP IMAGE\OTP-10194.pdf</v>
          </cell>
          <cell r="AC32">
            <v>0</v>
          </cell>
          <cell r="AD32">
            <v>0</v>
          </cell>
          <cell r="AE32" t="str">
            <v>10900 NUCKOLS ROAD, STE #100</v>
          </cell>
          <cell r="AF32" t="str">
            <v>GLEN ALLEN</v>
          </cell>
          <cell r="AG32" t="str">
            <v>VA</v>
          </cell>
          <cell r="AH32">
            <v>23060</v>
          </cell>
        </row>
        <row r="33">
          <cell r="A33" t="str">
            <v>OTP-10106</v>
          </cell>
          <cell r="B33">
            <v>32</v>
          </cell>
          <cell r="C33" t="str">
            <v>CONSTANTINE &amp; CO., INC.</v>
          </cell>
          <cell r="D33">
            <v>0</v>
          </cell>
          <cell r="E33" t="str">
            <v>6002 CATALPA AVENUE</v>
          </cell>
          <cell r="F33" t="str">
            <v xml:space="preserve">RIDGEWOOD </v>
          </cell>
          <cell r="G33" t="str">
            <v>NY</v>
          </cell>
          <cell r="H33">
            <v>11385</v>
          </cell>
          <cell r="I33" t="str">
            <v>11-3287702</v>
          </cell>
          <cell r="J33" t="str">
            <v>N/A</v>
          </cell>
          <cell r="K33" t="str">
            <v>TD-113287702</v>
          </cell>
          <cell r="L33" t="str">
            <v>N/A</v>
          </cell>
          <cell r="M33" t="str">
            <v>OTP-10106</v>
          </cell>
          <cell r="N33">
            <v>2018073</v>
          </cell>
          <cell r="O33">
            <v>7182191687</v>
          </cell>
          <cell r="P33" t="str">
            <v>CONSTANTINE KALPAXI - PRESIDENT</v>
          </cell>
          <cell r="Q33" t="str">
            <v>CONSTI@YAHOO.COM</v>
          </cell>
          <cell r="R33">
            <v>43234</v>
          </cell>
          <cell r="S33">
            <v>0</v>
          </cell>
          <cell r="T33">
            <v>600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..\CTX\Images\2018-CTX-OTP IMAGE\OTP-10106.pdf</v>
          </cell>
          <cell r="AC33">
            <v>0</v>
          </cell>
          <cell r="AD33">
            <v>0</v>
          </cell>
          <cell r="AE33" t="str">
            <v>6002 CATALPA AVENUE</v>
          </cell>
          <cell r="AF33" t="str">
            <v xml:space="preserve">RIDGEWOOD </v>
          </cell>
          <cell r="AG33" t="str">
            <v>NY</v>
          </cell>
          <cell r="AH33">
            <v>11385</v>
          </cell>
        </row>
        <row r="34">
          <cell r="A34" t="str">
            <v>OTP-10140</v>
          </cell>
          <cell r="B34">
            <v>33</v>
          </cell>
          <cell r="C34" t="str">
            <v>CONSUMER PRODUCT DISTRIBUTORS, INC.</v>
          </cell>
          <cell r="D34" t="str">
            <v>J. POLEP DISTRIBUTION SERVICES</v>
          </cell>
          <cell r="E34" t="str">
            <v>705 MEADOW STREET</v>
          </cell>
          <cell r="F34" t="str">
            <v>CHICOPEE</v>
          </cell>
          <cell r="G34" t="str">
            <v>MA</v>
          </cell>
          <cell r="H34">
            <v>1013</v>
          </cell>
          <cell r="I34" t="str">
            <v>04-2931951</v>
          </cell>
          <cell r="J34">
            <v>707</v>
          </cell>
          <cell r="K34" t="str">
            <v>CW-042931951</v>
          </cell>
          <cell r="L34" t="str">
            <v>AJ-03337</v>
          </cell>
          <cell r="M34" t="str">
            <v>OTP-10140</v>
          </cell>
          <cell r="N34">
            <v>2018029</v>
          </cell>
          <cell r="O34">
            <v>4135924141</v>
          </cell>
          <cell r="P34" t="str">
            <v>Stephen Martin, VP</v>
          </cell>
          <cell r="Q34" t="str">
            <v>SMARTIN@JPOLEP.COM</v>
          </cell>
          <cell r="R34">
            <v>43108</v>
          </cell>
          <cell r="S34">
            <v>43116</v>
          </cell>
          <cell r="T34">
            <v>600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..\CTX\Images\2018 CTX-AW_Images\AJ-03337.pdf</v>
          </cell>
          <cell r="AC34">
            <v>0</v>
          </cell>
          <cell r="AD34">
            <v>0</v>
          </cell>
          <cell r="AE34" t="str">
            <v>705 MEADOW STREET</v>
          </cell>
          <cell r="AF34" t="str">
            <v>CHICOPEE</v>
          </cell>
          <cell r="AG34" t="str">
            <v>MA</v>
          </cell>
          <cell r="AH34">
            <v>1013</v>
          </cell>
        </row>
        <row r="35">
          <cell r="A35" t="str">
            <v>OTP-10141</v>
          </cell>
          <cell r="B35">
            <v>34</v>
          </cell>
          <cell r="C35" t="str">
            <v>CORE-MARK MIDCONTINENT, INC.</v>
          </cell>
          <cell r="D35" t="str">
            <v>CORE-MARK</v>
          </cell>
          <cell r="E35" t="str">
            <v>100 WEST END ROAD, PO BOX 1450</v>
          </cell>
          <cell r="F35" t="str">
            <v>HANOVER TOWNSHIP</v>
          </cell>
          <cell r="G35" t="str">
            <v>PA</v>
          </cell>
          <cell r="H35">
            <v>18706</v>
          </cell>
          <cell r="I35" t="str">
            <v>74-2354997</v>
          </cell>
          <cell r="J35">
            <v>785</v>
          </cell>
          <cell r="K35" t="str">
            <v>CW-742354997</v>
          </cell>
          <cell r="L35" t="str">
            <v>AJ-03453</v>
          </cell>
          <cell r="M35" t="str">
            <v>OTP-10141</v>
          </cell>
          <cell r="N35">
            <v>2018043</v>
          </cell>
          <cell r="O35">
            <v>5708236865</v>
          </cell>
          <cell r="P35" t="str">
            <v>Karen Ceppa-Hirko, Tax Manager</v>
          </cell>
          <cell r="Q35" t="str">
            <v>karen.Ceppa-Hirko@core-mark.com</v>
          </cell>
          <cell r="R35">
            <v>43118</v>
          </cell>
          <cell r="S35">
            <v>43118</v>
          </cell>
          <cell r="T35">
            <v>600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..\CTX\Images\2018 CTX-AW_Images\AJ-03453.pdf</v>
          </cell>
          <cell r="AC35">
            <v>0</v>
          </cell>
          <cell r="AD35">
            <v>0</v>
          </cell>
          <cell r="AE35" t="str">
            <v>415-315 OYSTER POINT BLVD.</v>
          </cell>
          <cell r="AF35" t="str">
            <v>SOUTH SAN FRANCISCO</v>
          </cell>
          <cell r="AG35" t="str">
            <v>CA</v>
          </cell>
          <cell r="AH35">
            <v>94080</v>
          </cell>
        </row>
        <row r="36">
          <cell r="A36" t="str">
            <v>OTP-10142</v>
          </cell>
          <cell r="B36">
            <v>35</v>
          </cell>
          <cell r="C36" t="str">
            <v>CROWN U.S.A. DISTRIBUTOR, INC.</v>
          </cell>
          <cell r="D36">
            <v>0</v>
          </cell>
          <cell r="E36" t="str">
            <v>1217 JEROME AVENUE</v>
          </cell>
          <cell r="F36" t="str">
            <v>BRONX</v>
          </cell>
          <cell r="G36" t="str">
            <v>NY</v>
          </cell>
          <cell r="H36">
            <v>10452</v>
          </cell>
          <cell r="I36" t="str">
            <v>13-3990943</v>
          </cell>
          <cell r="J36" t="str">
            <v>N/A</v>
          </cell>
          <cell r="K36" t="str">
            <v>CW-133990943</v>
          </cell>
          <cell r="L36" t="str">
            <v>SJ-03347</v>
          </cell>
          <cell r="M36" t="str">
            <v>OTP-10142</v>
          </cell>
          <cell r="N36">
            <v>2018003</v>
          </cell>
          <cell r="O36">
            <v>7182931921</v>
          </cell>
          <cell r="P36" t="str">
            <v>Hong Man Choi, President</v>
          </cell>
          <cell r="Q36" t="str">
            <v>mikebyungchoi@gmail.com</v>
          </cell>
          <cell r="R36">
            <v>43073</v>
          </cell>
          <cell r="S36">
            <v>43109</v>
          </cell>
          <cell r="T36">
            <v>600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..\CTX\Images\2018 CTX-AW_Images\SJ-03347.pdf</v>
          </cell>
          <cell r="AC36">
            <v>0</v>
          </cell>
          <cell r="AD36">
            <v>0</v>
          </cell>
          <cell r="AE36" t="str">
            <v>1217 JEROME AVENUE</v>
          </cell>
          <cell r="AF36" t="str">
            <v>BRONX</v>
          </cell>
          <cell r="AG36" t="str">
            <v>NY</v>
          </cell>
          <cell r="AH36">
            <v>10452</v>
          </cell>
        </row>
        <row r="37">
          <cell r="A37" t="str">
            <v>OTP-10143</v>
          </cell>
          <cell r="B37">
            <v>36</v>
          </cell>
          <cell r="C37" t="str">
            <v>DAN JAY TOBACCO CORP.</v>
          </cell>
          <cell r="D37">
            <v>0</v>
          </cell>
          <cell r="E37" t="str">
            <v>854 RALPH AVENUE</v>
          </cell>
          <cell r="F37" t="str">
            <v>BROOKLYN</v>
          </cell>
          <cell r="G37" t="str">
            <v>NY</v>
          </cell>
          <cell r="H37">
            <v>11236</v>
          </cell>
          <cell r="I37" t="str">
            <v>11-2776254</v>
          </cell>
          <cell r="J37" t="str">
            <v>N/A</v>
          </cell>
          <cell r="K37" t="str">
            <v>CW-112776254</v>
          </cell>
          <cell r="L37" t="str">
            <v>SJ-03023</v>
          </cell>
          <cell r="M37" t="str">
            <v>OTP-10143</v>
          </cell>
          <cell r="N37">
            <v>2018007</v>
          </cell>
          <cell r="O37">
            <v>7183851454</v>
          </cell>
          <cell r="P37" t="str">
            <v>Michael Gelmen, President</v>
          </cell>
          <cell r="Q37" t="str">
            <v>bostongirl@mail.ru</v>
          </cell>
          <cell r="R37">
            <v>43084</v>
          </cell>
          <cell r="S37">
            <v>43109</v>
          </cell>
          <cell r="T37">
            <v>600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..\CTX\Images\2018 CTX-AW_Images\SJ-03023.pdf</v>
          </cell>
          <cell r="AC37">
            <v>0</v>
          </cell>
          <cell r="AD37">
            <v>0</v>
          </cell>
          <cell r="AE37" t="str">
            <v>854 RALPH AVENUE</v>
          </cell>
          <cell r="AF37" t="str">
            <v>BROOKLYN</v>
          </cell>
          <cell r="AG37" t="str">
            <v>NY</v>
          </cell>
          <cell r="AH37">
            <v>11236</v>
          </cell>
        </row>
        <row r="38">
          <cell r="A38" t="str">
            <v>OTP-10119</v>
          </cell>
          <cell r="B38">
            <v>37</v>
          </cell>
          <cell r="C38" t="str">
            <v>DAVIDOFF OF GENEVA (6TH AVE) LLC</v>
          </cell>
          <cell r="D38">
            <v>0</v>
          </cell>
          <cell r="E38" t="str">
            <v>1390 AVENUE OF THE AMERICAS</v>
          </cell>
          <cell r="F38" t="str">
            <v>NEW YORK</v>
          </cell>
          <cell r="G38" t="str">
            <v>NY</v>
          </cell>
          <cell r="H38">
            <v>10019</v>
          </cell>
          <cell r="I38" t="str">
            <v>20-5478977</v>
          </cell>
          <cell r="J38" t="str">
            <v>N/A</v>
          </cell>
          <cell r="K38" t="str">
            <v>TW-205478977</v>
          </cell>
          <cell r="L38" t="str">
            <v>N/A</v>
          </cell>
          <cell r="M38" t="str">
            <v>OTP-10119</v>
          </cell>
          <cell r="N38">
            <v>2018063</v>
          </cell>
          <cell r="O38">
            <v>7278285425</v>
          </cell>
          <cell r="P38" t="str">
            <v>DIANE KALAMBOKAS - ASSIST. TREASURER</v>
          </cell>
          <cell r="Q38" t="str">
            <v>Diane.kalambokas@davidoff.com</v>
          </cell>
          <cell r="R38">
            <v>43224</v>
          </cell>
          <cell r="S38">
            <v>0</v>
          </cell>
          <cell r="T38">
            <v>600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..\CTX\Images\2018-CTX-OTP IMAGE\OTP-10119.pdf</v>
          </cell>
          <cell r="AC38">
            <v>0</v>
          </cell>
          <cell r="AD38">
            <v>0</v>
          </cell>
          <cell r="AE38" t="str">
            <v>3001 GATEWAY CENTRE PKWY</v>
          </cell>
          <cell r="AF38" t="str">
            <v>PINELLAS PARK</v>
          </cell>
          <cell r="AG38" t="str">
            <v>FL</v>
          </cell>
          <cell r="AH38">
            <v>33782</v>
          </cell>
        </row>
        <row r="39">
          <cell r="A39" t="str">
            <v>OTP-10117</v>
          </cell>
          <cell r="B39">
            <v>38</v>
          </cell>
          <cell r="C39" t="str">
            <v>DAVIDOFF OF GENEVA (DOWNTOWN NYC) LLC</v>
          </cell>
          <cell r="D39">
            <v>0</v>
          </cell>
          <cell r="E39" t="str">
            <v>225 LIBERTY STREET, SPACE 126</v>
          </cell>
          <cell r="F39" t="str">
            <v>NEW YORK</v>
          </cell>
          <cell r="G39" t="str">
            <v>NY</v>
          </cell>
          <cell r="H39">
            <v>10281</v>
          </cell>
          <cell r="I39" t="str">
            <v>20-4658762</v>
          </cell>
          <cell r="J39" t="str">
            <v>N/A</v>
          </cell>
          <cell r="K39" t="str">
            <v>TW-204658762</v>
          </cell>
          <cell r="L39" t="str">
            <v>N/A</v>
          </cell>
          <cell r="M39" t="str">
            <v>OTP-10117</v>
          </cell>
          <cell r="N39">
            <v>2018065</v>
          </cell>
          <cell r="O39">
            <v>7278285425</v>
          </cell>
          <cell r="P39" t="str">
            <v>DIANE KALAMBOKAS - ASSIST. TREASURER</v>
          </cell>
          <cell r="Q39" t="str">
            <v>Diane.kalambokas@davidoff.com</v>
          </cell>
          <cell r="R39">
            <v>43224</v>
          </cell>
          <cell r="S39">
            <v>0</v>
          </cell>
          <cell r="T39">
            <v>600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..\CTX\Images\2018-CTX-OTP IMAGE\OTP-10117.pdf</v>
          </cell>
          <cell r="AC39">
            <v>0</v>
          </cell>
          <cell r="AD39">
            <v>0</v>
          </cell>
          <cell r="AE39" t="str">
            <v>3001 GATEWAY CENTRE PKWY</v>
          </cell>
          <cell r="AF39" t="str">
            <v>PINELLAS PARK</v>
          </cell>
          <cell r="AG39" t="str">
            <v>FL</v>
          </cell>
          <cell r="AH39">
            <v>33782</v>
          </cell>
        </row>
        <row r="40">
          <cell r="A40" t="str">
            <v>OTP-10118</v>
          </cell>
          <cell r="B40">
            <v>39</v>
          </cell>
          <cell r="C40" t="str">
            <v>DAVIDOFF OF GENEVA (MADISON AVE) LLC</v>
          </cell>
          <cell r="D40">
            <v>0</v>
          </cell>
          <cell r="E40" t="str">
            <v>515 MADISON AVENUE</v>
          </cell>
          <cell r="F40" t="str">
            <v>NEW YORK</v>
          </cell>
          <cell r="G40" t="str">
            <v>NY</v>
          </cell>
          <cell r="H40">
            <v>10022</v>
          </cell>
          <cell r="I40" t="str">
            <v>13-3369270</v>
          </cell>
          <cell r="J40" t="str">
            <v>N/A</v>
          </cell>
          <cell r="K40" t="str">
            <v>TW-133369270</v>
          </cell>
          <cell r="L40" t="str">
            <v>N/A</v>
          </cell>
          <cell r="M40" t="str">
            <v>OTP-10118</v>
          </cell>
          <cell r="N40">
            <v>2018064</v>
          </cell>
          <cell r="O40">
            <v>7278285425</v>
          </cell>
          <cell r="P40" t="str">
            <v>DIANE KALAMBOKAS - ASSIST. TREASURER</v>
          </cell>
          <cell r="Q40" t="str">
            <v>Diane.kalambokas@davidoff.com</v>
          </cell>
          <cell r="R40">
            <v>43224</v>
          </cell>
          <cell r="S40">
            <v>0</v>
          </cell>
          <cell r="T40">
            <v>600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..\CTX\Images\2018-CTX-OTP IMAGE\OTP-10118.pdf</v>
          </cell>
          <cell r="AC40">
            <v>0</v>
          </cell>
          <cell r="AD40">
            <v>0</v>
          </cell>
          <cell r="AE40" t="str">
            <v>3001 GATEWAY CENTRE PKWY</v>
          </cell>
          <cell r="AF40" t="str">
            <v>PINELLAS PARK</v>
          </cell>
          <cell r="AG40" t="str">
            <v>FL</v>
          </cell>
          <cell r="AH40">
            <v>33782</v>
          </cell>
        </row>
        <row r="41">
          <cell r="A41" t="str">
            <v>OTP-10208</v>
          </cell>
          <cell r="B41">
            <v>40</v>
          </cell>
          <cell r="C41" t="str">
            <v xml:space="preserve">DICAYAGUA WHOLESALE CORP. </v>
          </cell>
          <cell r="D41">
            <v>0</v>
          </cell>
          <cell r="E41" t="str">
            <v>6531 GRAND AVENUE</v>
          </cell>
          <cell r="F41" t="str">
            <v xml:space="preserve">MASPETH </v>
          </cell>
          <cell r="G41" t="str">
            <v>NY</v>
          </cell>
          <cell r="H41">
            <v>11378</v>
          </cell>
          <cell r="I41" t="str">
            <v>27-3597449</v>
          </cell>
          <cell r="J41" t="str">
            <v>N/A</v>
          </cell>
          <cell r="K41" t="str">
            <v>TW-273597449</v>
          </cell>
          <cell r="L41" t="str">
            <v>N/A</v>
          </cell>
          <cell r="M41" t="str">
            <v>OTP-10208</v>
          </cell>
          <cell r="N41">
            <v>2018108</v>
          </cell>
          <cell r="O41" t="str">
            <v xml:space="preserve">(347) 612-4653 </v>
          </cell>
          <cell r="P41" t="str">
            <v>Carina Nunez</v>
          </cell>
          <cell r="Q41">
            <v>0</v>
          </cell>
          <cell r="R41">
            <v>43276</v>
          </cell>
          <cell r="S41">
            <v>43277</v>
          </cell>
          <cell r="T41">
            <v>600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..\CTX\Images\2018-CTX-OTP IMAGE\OTP-10208.pdf</v>
          </cell>
          <cell r="AC41">
            <v>0</v>
          </cell>
          <cell r="AD41">
            <v>0</v>
          </cell>
          <cell r="AE41" t="str">
            <v>6531 GRAND AVENUE</v>
          </cell>
          <cell r="AF41" t="str">
            <v xml:space="preserve">MASPETH </v>
          </cell>
          <cell r="AG41" t="str">
            <v>NY</v>
          </cell>
          <cell r="AH41">
            <v>11378</v>
          </cell>
        </row>
        <row r="42">
          <cell r="A42" t="str">
            <v>OTP-10210</v>
          </cell>
          <cell r="B42">
            <v>41</v>
          </cell>
          <cell r="C42" t="str">
            <v>DIRECT BUY TOBACCO, LLC</v>
          </cell>
          <cell r="D42" t="str">
            <v>DIRECT BUY TOBACCO</v>
          </cell>
          <cell r="E42" t="str">
            <v>458 ANDREWS AVENUE</v>
          </cell>
          <cell r="F42" t="str">
            <v>HARTSVILLE</v>
          </cell>
          <cell r="G42" t="str">
            <v>TN</v>
          </cell>
          <cell r="H42">
            <v>37074</v>
          </cell>
          <cell r="I42" t="str">
            <v>20-8970819</v>
          </cell>
          <cell r="J42" t="str">
            <v>N/A</v>
          </cell>
          <cell r="K42" t="str">
            <v>TD-208970819</v>
          </cell>
          <cell r="L42" t="str">
            <v>N/A</v>
          </cell>
          <cell r="M42" t="str">
            <v>OTP-10210</v>
          </cell>
          <cell r="N42">
            <v>2018110</v>
          </cell>
          <cell r="O42">
            <v>6152903660</v>
          </cell>
          <cell r="P42" t="str">
            <v>Courtney O'hern, Manager/signatory</v>
          </cell>
          <cell r="Q42" t="str">
            <v>sales@directbuytobacco.com</v>
          </cell>
          <cell r="R42">
            <v>43283</v>
          </cell>
          <cell r="S42">
            <v>43283</v>
          </cell>
          <cell r="T42">
            <v>600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..\CTX\Images\2018-CTX-OTP IMAGE\OTP-10210.pdf</v>
          </cell>
          <cell r="AC42">
            <v>0</v>
          </cell>
          <cell r="AD42">
            <v>0</v>
          </cell>
          <cell r="AE42" t="str">
            <v>458 ANDREWS AVENUE</v>
          </cell>
          <cell r="AF42" t="str">
            <v>HARTSVILLE</v>
          </cell>
          <cell r="AG42" t="str">
            <v>TN</v>
          </cell>
          <cell r="AH42">
            <v>37074</v>
          </cell>
        </row>
        <row r="43">
          <cell r="A43" t="str">
            <v>OTP-10198</v>
          </cell>
          <cell r="B43">
            <v>42</v>
          </cell>
          <cell r="C43" t="str">
            <v xml:space="preserve">EAST SIDE CIGAR, INC. </v>
          </cell>
          <cell r="D43" t="str">
            <v>CASA DE MONTECRISTO BY CIGAR INN</v>
          </cell>
          <cell r="E43" t="str">
            <v>334 EAST 73RD STREET</v>
          </cell>
          <cell r="F43" t="str">
            <v>NEW YORK</v>
          </cell>
          <cell r="G43" t="str">
            <v>NY</v>
          </cell>
          <cell r="H43">
            <v>10021</v>
          </cell>
          <cell r="I43" t="str">
            <v>47-3996806</v>
          </cell>
          <cell r="J43" t="str">
            <v>N/A</v>
          </cell>
          <cell r="K43" t="str">
            <v>TD-473996806</v>
          </cell>
          <cell r="L43" t="str">
            <v>N/A</v>
          </cell>
          <cell r="M43" t="str">
            <v>OTP-10198</v>
          </cell>
          <cell r="N43">
            <v>2018098</v>
          </cell>
          <cell r="O43">
            <v>2018849555</v>
          </cell>
          <cell r="P43" t="str">
            <v>Wanda Rosella</v>
          </cell>
          <cell r="Q43" t="str">
            <v>wrosella@mcmail.cc</v>
          </cell>
          <cell r="R43">
            <v>43255</v>
          </cell>
          <cell r="S43">
            <v>43255</v>
          </cell>
          <cell r="T43">
            <v>600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..\CTX\Images\2018-CTX-OTP IMAGE\OTP-10198.pdf</v>
          </cell>
          <cell r="AC43">
            <v>0</v>
          </cell>
          <cell r="AD43">
            <v>0</v>
          </cell>
          <cell r="AE43" t="str">
            <v>301 ROUTE 10 EAST</v>
          </cell>
          <cell r="AF43" t="str">
            <v>WHIPPANY</v>
          </cell>
          <cell r="AG43" t="str">
            <v>NJ</v>
          </cell>
          <cell r="AH43">
            <v>7981</v>
          </cell>
        </row>
        <row r="44">
          <cell r="A44" t="str">
            <v>OTP-10201</v>
          </cell>
          <cell r="B44">
            <v>43</v>
          </cell>
          <cell r="C44" t="str">
            <v xml:space="preserve">EAST SIDE CIGAR, INC. </v>
          </cell>
          <cell r="D44" t="str">
            <v>CASA DE MONTECRISTO BY CIGAR INN</v>
          </cell>
          <cell r="E44" t="str">
            <v xml:space="preserve">1016 2ND AVENUE </v>
          </cell>
          <cell r="F44" t="str">
            <v>NEW YORK</v>
          </cell>
          <cell r="G44" t="str">
            <v>NY</v>
          </cell>
          <cell r="H44">
            <v>10022</v>
          </cell>
          <cell r="I44" t="str">
            <v>47-3996806</v>
          </cell>
          <cell r="J44" t="str">
            <v>N/A</v>
          </cell>
          <cell r="K44" t="str">
            <v>TD-473996806-01</v>
          </cell>
          <cell r="L44" t="str">
            <v>N/A</v>
          </cell>
          <cell r="M44" t="str">
            <v>OTP-10201</v>
          </cell>
          <cell r="N44">
            <v>2018101</v>
          </cell>
          <cell r="O44">
            <v>2018849555</v>
          </cell>
          <cell r="P44" t="str">
            <v>Wanda Rosella</v>
          </cell>
          <cell r="Q44" t="str">
            <v>wrosella@mcmail.cc</v>
          </cell>
          <cell r="R44">
            <v>43255</v>
          </cell>
          <cell r="S44">
            <v>43255</v>
          </cell>
          <cell r="T44">
            <v>600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..\CTX\Images\2018-CTX-OTP IMAGE\OTP-10201.pdf</v>
          </cell>
          <cell r="AC44">
            <v>0</v>
          </cell>
          <cell r="AD44">
            <v>0</v>
          </cell>
          <cell r="AE44" t="str">
            <v>301 ROUTE 10 EAST</v>
          </cell>
          <cell r="AF44" t="str">
            <v>WHIPPANY</v>
          </cell>
          <cell r="AG44" t="str">
            <v>NJ</v>
          </cell>
          <cell r="AH44">
            <v>7981</v>
          </cell>
        </row>
        <row r="45">
          <cell r="A45" t="str">
            <v>OTP-10144</v>
          </cell>
          <cell r="B45">
            <v>44</v>
          </cell>
          <cell r="C45" t="str">
            <v>ESPINOZA CORP.</v>
          </cell>
          <cell r="D45">
            <v>0</v>
          </cell>
          <cell r="E45" t="str">
            <v>11040 DUNKIRK STREET</v>
          </cell>
          <cell r="F45" t="str">
            <v>ST. ALBANS</v>
          </cell>
          <cell r="G45" t="str">
            <v>NY</v>
          </cell>
          <cell r="H45">
            <v>11412</v>
          </cell>
          <cell r="I45" t="str">
            <v>11-3081129</v>
          </cell>
          <cell r="J45" t="str">
            <v>N/A</v>
          </cell>
          <cell r="K45" t="str">
            <v>CW-113081129</v>
          </cell>
          <cell r="L45" t="str">
            <v>SJ-03089</v>
          </cell>
          <cell r="M45" t="str">
            <v>OTP-10144</v>
          </cell>
          <cell r="N45">
            <v>2018045</v>
          </cell>
          <cell r="O45">
            <v>7186582900</v>
          </cell>
          <cell r="P45" t="str">
            <v>Caroles Espinoza, President</v>
          </cell>
          <cell r="Q45" t="str">
            <v>kandcarly@yahoo.com</v>
          </cell>
          <cell r="R45">
            <v>43117</v>
          </cell>
          <cell r="S45">
            <v>43122</v>
          </cell>
          <cell r="T45">
            <v>600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..\CTX\Images\2018 CTX-AW_Images\SJ-03089.pdf</v>
          </cell>
          <cell r="AC45">
            <v>0</v>
          </cell>
          <cell r="AD45">
            <v>0</v>
          </cell>
          <cell r="AE45" t="str">
            <v>110-40 DUNKIRK STREET</v>
          </cell>
          <cell r="AF45" t="str">
            <v>ST. ALBANS</v>
          </cell>
          <cell r="AG45" t="str">
            <v>NY</v>
          </cell>
          <cell r="AH45">
            <v>11412</v>
          </cell>
        </row>
        <row r="46">
          <cell r="A46" t="str">
            <v>OTP-10145</v>
          </cell>
          <cell r="B46">
            <v>45</v>
          </cell>
          <cell r="C46" t="str">
            <v>FAST SERVICE WHOLESALE OF N.Y., INC.</v>
          </cell>
          <cell r="D46">
            <v>0</v>
          </cell>
          <cell r="E46" t="str">
            <v>5504 3RD AVENUE</v>
          </cell>
          <cell r="F46" t="str">
            <v>BROOKLYN</v>
          </cell>
          <cell r="G46" t="str">
            <v>NY</v>
          </cell>
          <cell r="H46">
            <v>11220</v>
          </cell>
          <cell r="I46" t="str">
            <v>11-3030671</v>
          </cell>
          <cell r="J46" t="str">
            <v>N/A</v>
          </cell>
          <cell r="K46" t="str">
            <v>CW-113030671</v>
          </cell>
          <cell r="L46" t="str">
            <v>SJ-03151</v>
          </cell>
          <cell r="M46" t="str">
            <v>OTP-10145</v>
          </cell>
          <cell r="N46">
            <v>2018018</v>
          </cell>
          <cell r="O46">
            <v>7188718749</v>
          </cell>
          <cell r="P46" t="str">
            <v>Monira Abouzahria, President or (Sam)</v>
          </cell>
          <cell r="Q46" t="str">
            <v>mwant@businesscontrol.com</v>
          </cell>
          <cell r="R46">
            <v>43095</v>
          </cell>
          <cell r="S46">
            <v>43110</v>
          </cell>
          <cell r="T46">
            <v>600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 t="str">
            <v>..\CTX\Images\2018 CTX-AW_Images\SJ-03151.pdf</v>
          </cell>
          <cell r="AC46">
            <v>0</v>
          </cell>
          <cell r="AD46">
            <v>0</v>
          </cell>
          <cell r="AE46" t="str">
            <v>5504 3RD AVENUE</v>
          </cell>
          <cell r="AF46" t="str">
            <v>BROOKLYN</v>
          </cell>
          <cell r="AG46" t="str">
            <v>NY</v>
          </cell>
          <cell r="AH46">
            <v>11220</v>
          </cell>
        </row>
        <row r="47">
          <cell r="A47" t="str">
            <v>OTP-10219</v>
          </cell>
          <cell r="B47">
            <v>46</v>
          </cell>
          <cell r="C47" t="str">
            <v>FERNANDEZ CIGAR LOUNGE LLC</v>
          </cell>
          <cell r="D47" t="str">
            <v>FERNANDEZ CIGAR LOUNGE</v>
          </cell>
          <cell r="E47" t="str">
            <v>149 29TH STREET</v>
          </cell>
          <cell r="F47" t="str">
            <v>NEW YORK</v>
          </cell>
          <cell r="G47" t="str">
            <v>NY</v>
          </cell>
          <cell r="H47">
            <v>10035</v>
          </cell>
          <cell r="I47" t="str">
            <v>46-5487260</v>
          </cell>
          <cell r="J47" t="str">
            <v>N/A</v>
          </cell>
          <cell r="K47" t="str">
            <v>TD-465487260</v>
          </cell>
          <cell r="L47" t="str">
            <v>N/A</v>
          </cell>
          <cell r="M47" t="str">
            <v>OTP-10219</v>
          </cell>
          <cell r="N47">
            <v>2018119</v>
          </cell>
          <cell r="O47">
            <v>9174751491</v>
          </cell>
          <cell r="P47" t="str">
            <v>Alexis Fernandez, President</v>
          </cell>
          <cell r="Q47" t="str">
            <v>fernandezcigarlounge@gmail.com</v>
          </cell>
          <cell r="R47">
            <v>43332</v>
          </cell>
          <cell r="S47">
            <v>43334</v>
          </cell>
          <cell r="T47">
            <v>600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 t="str">
            <v>G:\Tax_Enforcement\CTX UNIT\CTX\Images\2018-CTX-OTP IMAGE\OTP-10219.pdf</v>
          </cell>
          <cell r="AC47">
            <v>0</v>
          </cell>
          <cell r="AD47">
            <v>0</v>
          </cell>
          <cell r="AE47" t="str">
            <v>251 E 123RD STREET</v>
          </cell>
          <cell r="AF47" t="str">
            <v>NEW YORK</v>
          </cell>
          <cell r="AG47" t="str">
            <v>NY</v>
          </cell>
          <cell r="AH47">
            <v>10035</v>
          </cell>
        </row>
        <row r="48">
          <cell r="A48" t="str">
            <v>OTP-10146</v>
          </cell>
          <cell r="B48">
            <v>47</v>
          </cell>
          <cell r="C48" t="str">
            <v>FOURTH AVENUE CIGARETTE WHOLESALE, INC.</v>
          </cell>
          <cell r="D48">
            <v>0</v>
          </cell>
          <cell r="E48" t="str">
            <v>1163 JEFFERSON AVENUE</v>
          </cell>
          <cell r="F48" t="str">
            <v>BROOKLYN</v>
          </cell>
          <cell r="G48" t="str">
            <v>NY</v>
          </cell>
          <cell r="H48">
            <v>11232</v>
          </cell>
          <cell r="I48" t="str">
            <v>11-3138932</v>
          </cell>
          <cell r="J48" t="str">
            <v>N/A</v>
          </cell>
          <cell r="K48" t="str">
            <v>CW-113138932</v>
          </cell>
          <cell r="L48" t="str">
            <v>SJ-03196</v>
          </cell>
          <cell r="M48" t="str">
            <v>OTP-10146</v>
          </cell>
          <cell r="N48">
            <v>2018044</v>
          </cell>
          <cell r="O48">
            <v>7187884361</v>
          </cell>
          <cell r="P48" t="str">
            <v>Navin Aggarwal, President</v>
          </cell>
          <cell r="Q48" t="str">
            <v>fourthavecig149@yahoo.com</v>
          </cell>
          <cell r="R48">
            <v>43117</v>
          </cell>
          <cell r="S48">
            <v>43122</v>
          </cell>
          <cell r="T48">
            <v>600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..\CTX\Images\2018 CTX-AW_Images\SJ-03196.pdf</v>
          </cell>
          <cell r="AC48">
            <v>0</v>
          </cell>
          <cell r="AD48">
            <v>0</v>
          </cell>
          <cell r="AE48" t="str">
            <v>149 29TH STREET</v>
          </cell>
          <cell r="AF48" t="str">
            <v>BROOKLYN</v>
          </cell>
          <cell r="AG48" t="str">
            <v>NY</v>
          </cell>
          <cell r="AH48">
            <v>11232</v>
          </cell>
        </row>
        <row r="49">
          <cell r="A49" t="str">
            <v>OTP-10207</v>
          </cell>
          <cell r="B49">
            <v>48</v>
          </cell>
          <cell r="C49" t="str">
            <v>FRANK GUTIERREZ</v>
          </cell>
          <cell r="D49" t="str">
            <v>FRANK WHOLESALE</v>
          </cell>
          <cell r="E49" t="str">
            <v>9206 LIBERTY AVENUE, 1ST FLOOR</v>
          </cell>
          <cell r="F49" t="str">
            <v>BROOKLYN</v>
          </cell>
          <cell r="G49" t="str">
            <v>NY</v>
          </cell>
          <cell r="H49">
            <v>11221</v>
          </cell>
          <cell r="I49" t="str">
            <v>36-4839164</v>
          </cell>
          <cell r="J49" t="str">
            <v>N/A</v>
          </cell>
          <cell r="K49" t="str">
            <v>TW-TF4432854</v>
          </cell>
          <cell r="L49" t="str">
            <v>N/A</v>
          </cell>
          <cell r="M49" t="str">
            <v>OTP-10207</v>
          </cell>
          <cell r="N49">
            <v>2018107</v>
          </cell>
          <cell r="O49" t="str">
            <v>(347) 728-4339</v>
          </cell>
          <cell r="P49" t="str">
            <v>Frank Gutierrez</v>
          </cell>
          <cell r="Q49" t="str">
            <v>fgz2262@yahoo.com</v>
          </cell>
          <cell r="R49">
            <v>43266</v>
          </cell>
          <cell r="S49">
            <v>43271</v>
          </cell>
          <cell r="T49">
            <v>600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..\CTX\Images\2018-CTX-OTP IMAGE\OTP-10207.pdf</v>
          </cell>
          <cell r="AC49">
            <v>0</v>
          </cell>
          <cell r="AD49">
            <v>0</v>
          </cell>
          <cell r="AE49" t="str">
            <v>1163 JEFFERSON AVENUE</v>
          </cell>
          <cell r="AF49" t="str">
            <v>BROOKLYN</v>
          </cell>
          <cell r="AG49" t="str">
            <v>NY</v>
          </cell>
          <cell r="AH49">
            <v>11221</v>
          </cell>
        </row>
        <row r="50">
          <cell r="A50" t="str">
            <v>OTP-10111</v>
          </cell>
          <cell r="B50">
            <v>49</v>
          </cell>
          <cell r="C50" t="str">
            <v>G EXPRESS TOBACCO PRODUCTS INC</v>
          </cell>
          <cell r="D50">
            <v>0</v>
          </cell>
          <cell r="E50" t="str">
            <v>12109 JAMAICA AVENUE</v>
          </cell>
          <cell r="F50" t="str">
            <v>SOUTH OZONE PARK</v>
          </cell>
          <cell r="G50" t="str">
            <v>NY</v>
          </cell>
          <cell r="H50">
            <v>11417</v>
          </cell>
          <cell r="I50" t="str">
            <v>20-3222886</v>
          </cell>
          <cell r="J50" t="str">
            <v>N/A</v>
          </cell>
          <cell r="K50" t="str">
            <v>TW-203222886</v>
          </cell>
          <cell r="L50" t="str">
            <v>N/A</v>
          </cell>
          <cell r="M50" t="str">
            <v>OTP-10111</v>
          </cell>
          <cell r="N50">
            <v>2018068</v>
          </cell>
          <cell r="O50">
            <v>3475523290</v>
          </cell>
          <cell r="P50" t="str">
            <v>RAMON GUERRERO - PRESIDENT</v>
          </cell>
          <cell r="Q50">
            <v>0</v>
          </cell>
          <cell r="R50">
            <v>43229</v>
          </cell>
          <cell r="S50">
            <v>0</v>
          </cell>
          <cell r="T50">
            <v>600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 t="str">
            <v>..\CTX\Images\2018-CTX-OTP IMAGE\OTP-10111.pdf</v>
          </cell>
          <cell r="AC50">
            <v>0</v>
          </cell>
          <cell r="AD50">
            <v>0</v>
          </cell>
          <cell r="AE50" t="str">
            <v>9206 LIBERTY AVENUE, 1ST FLOOR</v>
          </cell>
          <cell r="AF50" t="str">
            <v>SOUTH OZONE PARK</v>
          </cell>
          <cell r="AG50" t="str">
            <v>NY</v>
          </cell>
          <cell r="AH50">
            <v>11417</v>
          </cell>
        </row>
        <row r="51">
          <cell r="A51" t="str">
            <v>OTP-10147</v>
          </cell>
          <cell r="B51">
            <v>50</v>
          </cell>
          <cell r="C51" t="str">
            <v>GLOBAL WHOLESALE INC.</v>
          </cell>
          <cell r="D51">
            <v>0</v>
          </cell>
          <cell r="E51" t="str">
            <v>5406 3RD AVENUE</v>
          </cell>
          <cell r="F51" t="str">
            <v>RICHMOND HILL</v>
          </cell>
          <cell r="G51" t="str">
            <v>NY</v>
          </cell>
          <cell r="H51">
            <v>11418</v>
          </cell>
          <cell r="I51" t="str">
            <v>45-2256444</v>
          </cell>
          <cell r="J51" t="str">
            <v>N/A</v>
          </cell>
          <cell r="K51" t="str">
            <v>CW-452256444</v>
          </cell>
          <cell r="L51" t="str">
            <v>SJ-03478</v>
          </cell>
          <cell r="M51" t="str">
            <v>OTP-10147</v>
          </cell>
          <cell r="N51">
            <v>2018054</v>
          </cell>
          <cell r="O51">
            <v>7185147250</v>
          </cell>
          <cell r="P51" t="str">
            <v>Vishnu Aggarwal, Owner</v>
          </cell>
          <cell r="Q51" t="str">
            <v>shyam8914@yahoo.com</v>
          </cell>
          <cell r="R51">
            <v>43122</v>
          </cell>
          <cell r="S51">
            <v>43122</v>
          </cell>
          <cell r="T51">
            <v>600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..\CTX\Images\2018 CTX-AW_Images\SJ-03478.pdf</v>
          </cell>
          <cell r="AC51">
            <v>0</v>
          </cell>
          <cell r="AD51">
            <v>0</v>
          </cell>
          <cell r="AE51" t="str">
            <v>121-09 JAMAICA AVENUE</v>
          </cell>
          <cell r="AF51" t="str">
            <v>RICHMOND HILL</v>
          </cell>
          <cell r="AG51" t="str">
            <v>NY</v>
          </cell>
          <cell r="AH51">
            <v>11418</v>
          </cell>
        </row>
        <row r="52">
          <cell r="A52" t="str">
            <v>OTP-10148</v>
          </cell>
          <cell r="B52">
            <v>51</v>
          </cell>
          <cell r="C52" t="str">
            <v>GLOBE WHOLESALE TOBACCO DISTRIBUTORS, INC.</v>
          </cell>
          <cell r="D52">
            <v>0</v>
          </cell>
          <cell r="E52" t="str">
            <v>666 5TH AVENUE, 39TH FLOOR</v>
          </cell>
          <cell r="F52" t="str">
            <v>BROOKLYN</v>
          </cell>
          <cell r="G52" t="str">
            <v>NY</v>
          </cell>
          <cell r="H52">
            <v>11220</v>
          </cell>
          <cell r="I52" t="str">
            <v>11-3223486</v>
          </cell>
          <cell r="J52" t="str">
            <v>736</v>
          </cell>
          <cell r="K52" t="str">
            <v>CW-113223486</v>
          </cell>
          <cell r="L52" t="str">
            <v>AJ-00713</v>
          </cell>
          <cell r="M52" t="str">
            <v>OTP-10148</v>
          </cell>
          <cell r="N52">
            <v>2018023</v>
          </cell>
          <cell r="O52">
            <v>7184397478</v>
          </cell>
          <cell r="P52" t="str">
            <v>Lenny Schwartz, President</v>
          </cell>
          <cell r="Q52" t="str">
            <v>lsglobe5406@gmail.com</v>
          </cell>
          <cell r="R52">
            <v>43103</v>
          </cell>
          <cell r="S52">
            <v>43132</v>
          </cell>
          <cell r="T52">
            <v>600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..\CTX\Images\2018 CTX-AW_Images\AJ-00713.pdf</v>
          </cell>
          <cell r="AC52">
            <v>0</v>
          </cell>
          <cell r="AD52">
            <v>0</v>
          </cell>
          <cell r="AE52" t="str">
            <v>5406 3RD AVENUE</v>
          </cell>
          <cell r="AF52" t="str">
            <v>BROOKLYN</v>
          </cell>
          <cell r="AG52" t="str">
            <v>NY</v>
          </cell>
          <cell r="AH52">
            <v>11220</v>
          </cell>
        </row>
        <row r="53">
          <cell r="A53" t="str">
            <v>OTP-10105</v>
          </cell>
          <cell r="B53">
            <v>52</v>
          </cell>
          <cell r="C53" t="str">
            <v>GRAND HAVANA ROOM NEW YORK, INC.</v>
          </cell>
          <cell r="D53" t="str">
            <v>GRAND HAVANA ROOM</v>
          </cell>
          <cell r="E53" t="str">
            <v>855 EAST 92ND STREET</v>
          </cell>
          <cell r="F53" t="str">
            <v>NEW YORK</v>
          </cell>
          <cell r="G53" t="str">
            <v>NY</v>
          </cell>
          <cell r="H53">
            <v>10019</v>
          </cell>
          <cell r="I53" t="str">
            <v>13-3910190</v>
          </cell>
          <cell r="J53" t="str">
            <v>N/A</v>
          </cell>
          <cell r="K53" t="str">
            <v>TD-133910190</v>
          </cell>
          <cell r="L53" t="str">
            <v>N/A</v>
          </cell>
          <cell r="M53" t="str">
            <v>OTP-10105</v>
          </cell>
          <cell r="N53">
            <v>2018075</v>
          </cell>
          <cell r="O53">
            <v>2122451600</v>
          </cell>
          <cell r="P53" t="str">
            <v xml:space="preserve">STANLY SHUSTER - </v>
          </cell>
          <cell r="Q53" t="str">
            <v>SHANNON@GRANDHAVANA.COM</v>
          </cell>
          <cell r="R53">
            <v>43236</v>
          </cell>
          <cell r="S53">
            <v>0</v>
          </cell>
          <cell r="T53">
            <v>600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..\CTX\Images\2018-CTX-OTP IMAGE\OTP-10105.pdf</v>
          </cell>
          <cell r="AC53">
            <v>0</v>
          </cell>
          <cell r="AD53">
            <v>0</v>
          </cell>
          <cell r="AE53" t="str">
            <v>301 N CANON DRIVE, SUITE 215</v>
          </cell>
          <cell r="AF53" t="str">
            <v>BEVERLY HILLS</v>
          </cell>
          <cell r="AG53" t="str">
            <v>CA</v>
          </cell>
          <cell r="AH53">
            <v>90210</v>
          </cell>
        </row>
        <row r="54">
          <cell r="A54" t="str">
            <v>OTP-10221</v>
          </cell>
          <cell r="B54">
            <v>53</v>
          </cell>
          <cell r="C54" t="str">
            <v>GUPTAR INC.</v>
          </cell>
          <cell r="D54" t="str">
            <v>MIKEY'S SMOKE SHOP</v>
          </cell>
          <cell r="E54" t="str">
            <v>21 BANFI PLAZA</v>
          </cell>
          <cell r="F54" t="str">
            <v>BROOKLYN</v>
          </cell>
          <cell r="G54" t="str">
            <v>NY</v>
          </cell>
          <cell r="H54">
            <v>11201</v>
          </cell>
          <cell r="I54" t="str">
            <v>01-0937539</v>
          </cell>
          <cell r="J54" t="str">
            <v>N/A</v>
          </cell>
          <cell r="K54" t="str">
            <v>TD-010937539</v>
          </cell>
          <cell r="L54" t="str">
            <v>N/A</v>
          </cell>
          <cell r="M54" t="str">
            <v>OTP-10221</v>
          </cell>
          <cell r="N54">
            <v>2018121</v>
          </cell>
          <cell r="O54">
            <v>7188751139</v>
          </cell>
          <cell r="P54" t="str">
            <v>TEEKARAM GUPTAR, PRESIDENT</v>
          </cell>
          <cell r="Q54" t="str">
            <v>ramkaliegutar@yahoo.com</v>
          </cell>
          <cell r="R54">
            <v>43334</v>
          </cell>
          <cell r="S54">
            <v>43334</v>
          </cell>
          <cell r="T54">
            <v>600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..\CTX\Images\2018-CTX-OTP IMAGE\OTP-10221.pdf</v>
          </cell>
          <cell r="AC54">
            <v>0</v>
          </cell>
          <cell r="AD54">
            <v>0</v>
          </cell>
          <cell r="AE54" t="str">
            <v>60 SCHERMERHORN STREET</v>
          </cell>
          <cell r="AF54" t="str">
            <v>BROOKLYN</v>
          </cell>
          <cell r="AG54" t="str">
            <v>NY</v>
          </cell>
          <cell r="AH54">
            <v>11201</v>
          </cell>
        </row>
        <row r="55">
          <cell r="A55" t="str">
            <v>OTP-10149</v>
          </cell>
          <cell r="B55">
            <v>54</v>
          </cell>
          <cell r="C55" t="str">
            <v>H &amp; K FOODS, INC.</v>
          </cell>
          <cell r="D55">
            <v>0</v>
          </cell>
          <cell r="E55" t="str">
            <v>6910 8TH AVENUE</v>
          </cell>
          <cell r="F55" t="str">
            <v>BROOKLYN</v>
          </cell>
          <cell r="G55" t="str">
            <v>NY</v>
          </cell>
          <cell r="H55">
            <v>11236</v>
          </cell>
          <cell r="I55" t="str">
            <v>11-2805476</v>
          </cell>
          <cell r="J55" t="str">
            <v>N/A</v>
          </cell>
          <cell r="K55" t="str">
            <v>CW-112805476</v>
          </cell>
          <cell r="L55" t="str">
            <v>SJ-03435</v>
          </cell>
          <cell r="M55" t="str">
            <v>OTP-10149</v>
          </cell>
          <cell r="N55">
            <v>2018050</v>
          </cell>
          <cell r="O55">
            <v>7186490800</v>
          </cell>
          <cell r="P55" t="str">
            <v>Irving Resnick, Treasur</v>
          </cell>
          <cell r="Q55" t="str">
            <v>gkjetfan@aol.com</v>
          </cell>
          <cell r="R55">
            <v>43122</v>
          </cell>
          <cell r="S55">
            <v>43122</v>
          </cell>
          <cell r="T55">
            <v>600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..\CTX\Images\2018 CTX-AW_Images\SJ-03435.pdf</v>
          </cell>
          <cell r="AC55">
            <v>0</v>
          </cell>
          <cell r="AD55">
            <v>0</v>
          </cell>
          <cell r="AE55" t="str">
            <v>855 EAST 92ND STREET</v>
          </cell>
          <cell r="AF55" t="str">
            <v>BROOKLYN</v>
          </cell>
          <cell r="AG55" t="str">
            <v>NY</v>
          </cell>
          <cell r="AH55">
            <v>11236</v>
          </cell>
        </row>
        <row r="56">
          <cell r="A56" t="str">
            <v>OTP-10150</v>
          </cell>
          <cell r="B56">
            <v>55</v>
          </cell>
          <cell r="C56" t="str">
            <v>HAROLD LEVINSON ASSOCIATES, LLC</v>
          </cell>
          <cell r="D56">
            <v>0</v>
          </cell>
          <cell r="E56" t="str">
            <v>400 OSER AVENUE, STE 500</v>
          </cell>
          <cell r="F56" t="str">
            <v>FARMINGDALE</v>
          </cell>
          <cell r="G56" t="str">
            <v>NY</v>
          </cell>
          <cell r="H56">
            <v>11735</v>
          </cell>
          <cell r="I56" t="str">
            <v>11-2350757</v>
          </cell>
          <cell r="J56" t="str">
            <v>668</v>
          </cell>
          <cell r="K56" t="str">
            <v>CW-112350757</v>
          </cell>
          <cell r="L56" t="str">
            <v>AJ-03491</v>
          </cell>
          <cell r="M56" t="str">
            <v>OTP-10150</v>
          </cell>
          <cell r="N56">
            <v>2018055</v>
          </cell>
          <cell r="O56">
            <v>6319622400</v>
          </cell>
          <cell r="P56" t="str">
            <v>Doug Kaye, Tax Director</v>
          </cell>
          <cell r="Q56" t="str">
            <v>dkaye@hladistributors.com</v>
          </cell>
          <cell r="R56">
            <v>43122</v>
          </cell>
          <cell r="S56">
            <v>43122</v>
          </cell>
          <cell r="T56">
            <v>600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..\CTX\Images\2018 CTX-AW_Images\AJ-03491.pdf</v>
          </cell>
          <cell r="AC56">
            <v>0</v>
          </cell>
          <cell r="AD56">
            <v>0</v>
          </cell>
          <cell r="AE56" t="str">
            <v>21 BANFI PLAZA</v>
          </cell>
          <cell r="AF56" t="str">
            <v>FARMINGDALE</v>
          </cell>
          <cell r="AG56" t="str">
            <v>NY</v>
          </cell>
          <cell r="AH56">
            <v>11735</v>
          </cell>
        </row>
        <row r="57">
          <cell r="A57" t="str">
            <v>OTP-10215</v>
          </cell>
          <cell r="B57">
            <v>56</v>
          </cell>
          <cell r="C57" t="str">
            <v>HONESTY WHOLESALE TOBACCO &amp; CANDY, INC</v>
          </cell>
          <cell r="D57">
            <v>0</v>
          </cell>
          <cell r="E57" t="str">
            <v>140 NORTH 2ND STREET, UNIT #13</v>
          </cell>
          <cell r="F57" t="str">
            <v>BROOKLYN</v>
          </cell>
          <cell r="G57" t="str">
            <v>NY</v>
          </cell>
          <cell r="H57">
            <v>11228</v>
          </cell>
          <cell r="I57" t="str">
            <v>81-4363645</v>
          </cell>
          <cell r="J57" t="str">
            <v>N/A</v>
          </cell>
          <cell r="K57" t="str">
            <v>TD-814363645</v>
          </cell>
          <cell r="L57" t="str">
            <v>N/A</v>
          </cell>
          <cell r="M57" t="str">
            <v>OTP-10215</v>
          </cell>
          <cell r="N57">
            <v>2018115</v>
          </cell>
          <cell r="O57" t="str">
            <v>(929)373-8811</v>
          </cell>
          <cell r="P57" t="str">
            <v>Moktar Abdullah Ahmed, President</v>
          </cell>
          <cell r="Q57">
            <v>0</v>
          </cell>
          <cell r="R57">
            <v>43311</v>
          </cell>
          <cell r="S57">
            <v>43313</v>
          </cell>
          <cell r="T57">
            <v>600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..\CTX\Images\2018-CTX-OTP IMAGE\OTP-10215.pdf</v>
          </cell>
          <cell r="AC57">
            <v>0</v>
          </cell>
          <cell r="AD57">
            <v>0</v>
          </cell>
          <cell r="AE57" t="str">
            <v>6910 8TH AVENUE</v>
          </cell>
          <cell r="AF57" t="str">
            <v>BROOKLYN</v>
          </cell>
          <cell r="AG57" t="str">
            <v>NY</v>
          </cell>
          <cell r="AH57">
            <v>11228</v>
          </cell>
        </row>
        <row r="58">
          <cell r="A58" t="str">
            <v>OTP-10116</v>
          </cell>
          <cell r="B58">
            <v>57</v>
          </cell>
          <cell r="C58" t="str">
            <v>HUMICON LLC</v>
          </cell>
          <cell r="D58" t="str">
            <v>ALLIANCE CIGAR</v>
          </cell>
          <cell r="E58" t="str">
            <v>3251 COMMERCE PARKWAY</v>
          </cell>
          <cell r="F58" t="str">
            <v>HAUPPAUGE</v>
          </cell>
          <cell r="G58" t="str">
            <v>NY</v>
          </cell>
          <cell r="H58">
            <v>11788</v>
          </cell>
          <cell r="I58" t="str">
            <v>11-3393999</v>
          </cell>
          <cell r="J58" t="str">
            <v>N/A</v>
          </cell>
          <cell r="K58" t="str">
            <v>TW-113393999</v>
          </cell>
          <cell r="L58" t="str">
            <v>N/A</v>
          </cell>
          <cell r="M58" t="str">
            <v>OTP-10116</v>
          </cell>
          <cell r="N58">
            <v>2018062</v>
          </cell>
          <cell r="O58">
            <v>6319527700</v>
          </cell>
          <cell r="P58" t="str">
            <v>STVE KALLINIKOS - PRESIDENT</v>
          </cell>
          <cell r="Q58" t="str">
            <v>STEVER@HUMICON.COM</v>
          </cell>
          <cell r="R58">
            <v>43225</v>
          </cell>
          <cell r="S58">
            <v>0</v>
          </cell>
          <cell r="T58">
            <v>600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..\CTX\Images\2018-CTX-OTP IMAGE\OTP-10116.pdf</v>
          </cell>
          <cell r="AC58">
            <v>0</v>
          </cell>
          <cell r="AD58">
            <v>0</v>
          </cell>
          <cell r="AE58" t="str">
            <v>400 OSER AVENUE, STE 500</v>
          </cell>
          <cell r="AF58" t="str">
            <v>HAUPPAUGE</v>
          </cell>
          <cell r="AG58" t="str">
            <v>NY</v>
          </cell>
          <cell r="AH58">
            <v>11788</v>
          </cell>
        </row>
        <row r="59">
          <cell r="A59" t="str">
            <v>OTP-10113</v>
          </cell>
          <cell r="B59">
            <v>58</v>
          </cell>
          <cell r="C59" t="str">
            <v>IDN DISTRIBUTORS INC</v>
          </cell>
          <cell r="D59">
            <v>0</v>
          </cell>
          <cell r="E59" t="str">
            <v>100 PINES BRIDGE ROAD</v>
          </cell>
          <cell r="F59" t="str">
            <v>STROUSBURG</v>
          </cell>
          <cell r="G59" t="str">
            <v>PA</v>
          </cell>
          <cell r="H59">
            <v>18360</v>
          </cell>
          <cell r="I59" t="str">
            <v>27-2649504</v>
          </cell>
          <cell r="J59" t="str">
            <v>N/A</v>
          </cell>
          <cell r="K59" t="str">
            <v>TD-272649504</v>
          </cell>
          <cell r="L59" t="str">
            <v>N/A</v>
          </cell>
          <cell r="M59" t="str">
            <v>OTP-10113</v>
          </cell>
          <cell r="N59">
            <v>2018069</v>
          </cell>
          <cell r="O59">
            <v>5707304711</v>
          </cell>
          <cell r="P59" t="str">
            <v>NAIMESH PATEL - PRESIDENT</v>
          </cell>
          <cell r="Q59" t="str">
            <v>IDNDISTINC@GMAIL.COM</v>
          </cell>
          <cell r="R59">
            <v>43229</v>
          </cell>
          <cell r="S59">
            <v>0</v>
          </cell>
          <cell r="T59">
            <v>600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..\CTX\Images\2018-CTX-OTP IMAGE\OTP-10113.pdf</v>
          </cell>
          <cell r="AC59">
            <v>0</v>
          </cell>
          <cell r="AD59">
            <v>0</v>
          </cell>
          <cell r="AE59" t="str">
            <v>140 NORTH 2ND STREET, UNIT #13</v>
          </cell>
          <cell r="AF59" t="str">
            <v>STROUSBURG</v>
          </cell>
          <cell r="AG59" t="str">
            <v>PA</v>
          </cell>
          <cell r="AH59">
            <v>18360</v>
          </cell>
        </row>
        <row r="60">
          <cell r="A60" t="str">
            <v>OTP-10123</v>
          </cell>
          <cell r="B60">
            <v>59</v>
          </cell>
          <cell r="C60" t="str">
            <v>INTER-CONTINENTAL CIGAR CORP.</v>
          </cell>
          <cell r="D60">
            <v>0</v>
          </cell>
          <cell r="E60" t="str">
            <v>714 GREEN VALLEY ROAD</v>
          </cell>
          <cell r="F60" t="str">
            <v>MIRAMAR</v>
          </cell>
          <cell r="G60" t="str">
            <v>FL</v>
          </cell>
          <cell r="H60">
            <v>33025</v>
          </cell>
          <cell r="I60" t="str">
            <v>65-0704561</v>
          </cell>
          <cell r="J60" t="str">
            <v>N/A</v>
          </cell>
          <cell r="K60" t="str">
            <v>TD-650704561</v>
          </cell>
          <cell r="L60" t="str">
            <v>N/A</v>
          </cell>
          <cell r="M60" t="str">
            <v>OTP-10123</v>
          </cell>
          <cell r="N60">
            <v>2018084</v>
          </cell>
          <cell r="O60">
            <v>9544501994</v>
          </cell>
          <cell r="P60" t="str">
            <v>MICHAEL D PELLETIER - VP, CFO</v>
          </cell>
          <cell r="Q60" t="str">
            <v>MPELLETIER@ALCAPONE-US.COM</v>
          </cell>
          <cell r="R60">
            <v>43241</v>
          </cell>
          <cell r="S60">
            <v>0</v>
          </cell>
          <cell r="T60">
            <v>600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..\CTX\Images\2018-CTX-OTP IMAGE\OTP-10123.pdf</v>
          </cell>
          <cell r="AC60">
            <v>0</v>
          </cell>
          <cell r="AD60">
            <v>0</v>
          </cell>
          <cell r="AE60" t="str">
            <v>3251 COMMERCE PARKWAY</v>
          </cell>
          <cell r="AF60" t="str">
            <v>MIRAMAR</v>
          </cell>
          <cell r="AG60" t="str">
            <v>FL</v>
          </cell>
          <cell r="AH60">
            <v>33025</v>
          </cell>
        </row>
        <row r="61">
          <cell r="A61" t="str">
            <v>OTP-10122</v>
          </cell>
          <cell r="B61">
            <v>60</v>
          </cell>
          <cell r="C61" t="str">
            <v>ISLANDER IMPORTS LLC</v>
          </cell>
          <cell r="D61">
            <v>0</v>
          </cell>
          <cell r="E61" t="str">
            <v>16117 29TH AVENUE</v>
          </cell>
          <cell r="F61" t="str">
            <v>MOUNT KISCO</v>
          </cell>
          <cell r="G61" t="str">
            <v>NY</v>
          </cell>
          <cell r="H61">
            <v>10549</v>
          </cell>
          <cell r="I61" t="str">
            <v>13-3936732</v>
          </cell>
          <cell r="J61" t="str">
            <v>N/A</v>
          </cell>
          <cell r="K61" t="str">
            <v>TD-133936732</v>
          </cell>
          <cell r="L61" t="str">
            <v>N/A</v>
          </cell>
          <cell r="M61" t="str">
            <v>OTP-10122</v>
          </cell>
          <cell r="N61">
            <v>2018083</v>
          </cell>
          <cell r="O61">
            <v>9142417402</v>
          </cell>
          <cell r="P61" t="str">
            <v>ANGEL GUITERREZ - OWNER</v>
          </cell>
          <cell r="Q61" t="str">
            <v>ELANGUITERREZ@MSN.COM</v>
          </cell>
          <cell r="R61">
            <v>43241</v>
          </cell>
          <cell r="S61">
            <v>0</v>
          </cell>
          <cell r="T61">
            <v>600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..\CTX\Images\2018-CTX-OTP IMAGE\OTP-10122.pdf</v>
          </cell>
          <cell r="AC61">
            <v>0</v>
          </cell>
          <cell r="AD61">
            <v>0</v>
          </cell>
          <cell r="AE61" t="str">
            <v>100 PINES BRIDGE ROAD</v>
          </cell>
          <cell r="AF61" t="str">
            <v>MOUNT KISCO</v>
          </cell>
          <cell r="AG61" t="str">
            <v>NY</v>
          </cell>
          <cell r="AH61">
            <v>10549</v>
          </cell>
        </row>
        <row r="62">
          <cell r="A62" t="str">
            <v>OTP-10151</v>
          </cell>
          <cell r="B62">
            <v>61</v>
          </cell>
          <cell r="C62" t="str">
            <v>ITG BRANDS, LLC</v>
          </cell>
          <cell r="D62">
            <v>0</v>
          </cell>
          <cell r="E62" t="str">
            <v>3900 WEST SIDE AVENUE</v>
          </cell>
          <cell r="F62" t="str">
            <v>GREENSBORO</v>
          </cell>
          <cell r="G62" t="str">
            <v>NC</v>
          </cell>
          <cell r="H62">
            <v>27408</v>
          </cell>
          <cell r="I62" t="str">
            <v>94-2994213</v>
          </cell>
          <cell r="J62" t="str">
            <v>N/A</v>
          </cell>
          <cell r="K62" t="str">
            <v>CW-942994213</v>
          </cell>
          <cell r="L62" t="str">
            <v>SJ-03493</v>
          </cell>
          <cell r="M62" t="str">
            <v>OTP-10151</v>
          </cell>
          <cell r="N62">
            <v>2018034</v>
          </cell>
          <cell r="O62">
            <v>3363357000</v>
          </cell>
          <cell r="P62" t="str">
            <v>Marilyn Forster, Manager/Tax Manager</v>
          </cell>
          <cell r="Q62" t="str">
            <v>Marilyn.Forster@itgbrands.com</v>
          </cell>
          <cell r="R62">
            <v>43109</v>
          </cell>
          <cell r="S62">
            <v>43109</v>
          </cell>
          <cell r="T62">
            <v>600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..\CTX\Images\2018 CTX-AW_Images\SJ-03493.pdf</v>
          </cell>
          <cell r="AC62">
            <v>0</v>
          </cell>
          <cell r="AD62">
            <v>0</v>
          </cell>
          <cell r="AE62" t="str">
            <v>714 GREEN VALLEY ROAD</v>
          </cell>
          <cell r="AF62" t="str">
            <v>GREENSBORO</v>
          </cell>
          <cell r="AG62" t="str">
            <v>NC</v>
          </cell>
          <cell r="AH62">
            <v>27408</v>
          </cell>
        </row>
        <row r="63">
          <cell r="A63" t="str">
            <v>OTP-10114</v>
          </cell>
          <cell r="B63">
            <v>62</v>
          </cell>
          <cell r="C63" t="str">
            <v>JAMAST HOLDING CORP.</v>
          </cell>
          <cell r="D63" t="str">
            <v>TOBACCO PARK</v>
          </cell>
          <cell r="E63" t="str">
            <v>171 WEST 29TH STREET</v>
          </cell>
          <cell r="F63" t="str">
            <v>FLUSHING</v>
          </cell>
          <cell r="G63" t="str">
            <v>NY</v>
          </cell>
          <cell r="H63">
            <v>11358</v>
          </cell>
          <cell r="I63" t="str">
            <v>45-4698406</v>
          </cell>
          <cell r="J63" t="str">
            <v>N/A</v>
          </cell>
          <cell r="K63" t="str">
            <v>TW-454698406</v>
          </cell>
          <cell r="L63" t="str">
            <v>N/A</v>
          </cell>
          <cell r="M63" t="str">
            <v>OTP-10114</v>
          </cell>
          <cell r="N63">
            <v>2018061</v>
          </cell>
          <cell r="O63">
            <v>7183573510</v>
          </cell>
          <cell r="P63" t="str">
            <v>JAMES MASTRONARDI - PRESIDENT</v>
          </cell>
          <cell r="Q63" t="str">
            <v>PAUL@TOBACCOPARK.COM</v>
          </cell>
          <cell r="R63">
            <v>43228</v>
          </cell>
          <cell r="S63">
            <v>0</v>
          </cell>
          <cell r="T63">
            <v>600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..\CTX\Images\2018-CTX-OTP IMAGE\OTP-10114.pdf</v>
          </cell>
          <cell r="AC63">
            <v>0</v>
          </cell>
          <cell r="AD63">
            <v>0</v>
          </cell>
          <cell r="AE63" t="str">
            <v>161-17 29TH AVENUE</v>
          </cell>
          <cell r="AF63" t="str">
            <v>FLUSHING</v>
          </cell>
          <cell r="AG63" t="str">
            <v>NY</v>
          </cell>
          <cell r="AH63">
            <v>11358</v>
          </cell>
        </row>
        <row r="64">
          <cell r="A64" t="str">
            <v>OTP-10152</v>
          </cell>
          <cell r="B64">
            <v>63</v>
          </cell>
          <cell r="C64" t="str">
            <v>JAY'S DISTRIBUTORS, INC.</v>
          </cell>
          <cell r="D64">
            <v>0</v>
          </cell>
          <cell r="E64" t="str">
            <v>1506 132ND STREET</v>
          </cell>
          <cell r="F64" t="str">
            <v>NORTH BERGEN</v>
          </cell>
          <cell r="G64" t="str">
            <v>NJ</v>
          </cell>
          <cell r="H64">
            <v>7047</v>
          </cell>
          <cell r="I64" t="str">
            <v>13-3732382</v>
          </cell>
          <cell r="J64" t="str">
            <v>N/A</v>
          </cell>
          <cell r="K64" t="str">
            <v>CW-133732382</v>
          </cell>
          <cell r="L64" t="str">
            <v>SJ-03252</v>
          </cell>
          <cell r="M64" t="str">
            <v>OTP-10152</v>
          </cell>
          <cell r="N64">
            <v>2018019</v>
          </cell>
          <cell r="O64">
            <v>2016015959</v>
          </cell>
          <cell r="P64" t="str">
            <v>Kavshik Shah, President</v>
          </cell>
          <cell r="Q64" t="str">
            <v>vikishamsa@yahoo.com</v>
          </cell>
          <cell r="R64">
            <v>43095</v>
          </cell>
          <cell r="S64">
            <v>43109</v>
          </cell>
          <cell r="T64">
            <v>600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..\CTX\Images\2018 CTX-AW_Images\SJ-03252.pdf</v>
          </cell>
          <cell r="AC64">
            <v>0</v>
          </cell>
          <cell r="AD64">
            <v>0</v>
          </cell>
          <cell r="AE64" t="str">
            <v>3900 WEST SIDE AVENUE</v>
          </cell>
          <cell r="AF64" t="str">
            <v>NORTH BERGEN</v>
          </cell>
          <cell r="AG64" t="str">
            <v>NJ</v>
          </cell>
          <cell r="AH64">
            <v>7047</v>
          </cell>
        </row>
        <row r="65">
          <cell r="A65" t="str">
            <v>OTP-10107</v>
          </cell>
          <cell r="B65">
            <v>64</v>
          </cell>
          <cell r="C65" t="str">
            <v>JESUS MARTINEZ</v>
          </cell>
          <cell r="D65" t="str">
            <v>MARTINEZ HAND ROLLED CIGARS</v>
          </cell>
          <cell r="E65" t="str">
            <v>4542 162ND STREET, BSMT.</v>
          </cell>
          <cell r="F65" t="str">
            <v>NEW YORK</v>
          </cell>
          <cell r="G65" t="str">
            <v>NY</v>
          </cell>
          <cell r="H65">
            <v>10001</v>
          </cell>
          <cell r="I65" t="str">
            <v>61-1433278</v>
          </cell>
          <cell r="J65" t="str">
            <v>N/A</v>
          </cell>
          <cell r="K65" t="str">
            <v>TD-611433278</v>
          </cell>
          <cell r="L65" t="str">
            <v>N/A</v>
          </cell>
          <cell r="M65" t="str">
            <v>OTP-10107</v>
          </cell>
          <cell r="N65">
            <v>2018074</v>
          </cell>
          <cell r="O65">
            <v>2122394049</v>
          </cell>
          <cell r="P65" t="str">
            <v>JESUS MARTINEZ - OWNER</v>
          </cell>
          <cell r="Q65" t="str">
            <v>SALES@MATINEZCIGARS.COM</v>
          </cell>
          <cell r="R65">
            <v>43234</v>
          </cell>
          <cell r="S65">
            <v>0</v>
          </cell>
          <cell r="T65">
            <v>600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..\CTX\Images\2018-CTX-OTP IMAGE\OTP-10107.pdf</v>
          </cell>
          <cell r="AC65">
            <v>0</v>
          </cell>
          <cell r="AD65">
            <v>0</v>
          </cell>
          <cell r="AE65" t="str">
            <v>171 WEST 29TH STREET</v>
          </cell>
          <cell r="AF65" t="str">
            <v>NEW YORK</v>
          </cell>
          <cell r="AG65" t="str">
            <v>NY</v>
          </cell>
          <cell r="AH65">
            <v>10001</v>
          </cell>
        </row>
        <row r="66">
          <cell r="A66" t="str">
            <v>OTP-10153</v>
          </cell>
          <cell r="B66">
            <v>65</v>
          </cell>
          <cell r="C66" t="str">
            <v>JETRO CASH &amp; CARRY ENTERPRISES, LLC.</v>
          </cell>
          <cell r="D66" t="str">
            <v xml:space="preserve">JETRO </v>
          </cell>
          <cell r="E66" t="str">
            <v>90 LUDLOW STREET, 1ST FLOOR</v>
          </cell>
          <cell r="F66" t="str">
            <v>COLLEGE POINT</v>
          </cell>
          <cell r="G66" t="str">
            <v>NY</v>
          </cell>
          <cell r="H66">
            <v>11356</v>
          </cell>
          <cell r="I66" t="str">
            <v>13-2847390</v>
          </cell>
          <cell r="J66" t="str">
            <v>N/A</v>
          </cell>
          <cell r="K66" t="str">
            <v>CW-132847390-04</v>
          </cell>
          <cell r="L66" t="str">
            <v>SJ-03442</v>
          </cell>
          <cell r="M66" t="str">
            <v>OTP-10153</v>
          </cell>
          <cell r="N66">
            <v>2018001</v>
          </cell>
          <cell r="O66">
            <v>7187621000</v>
          </cell>
          <cell r="P66" t="str">
            <v>Brian E. Emmert, CFO</v>
          </cell>
          <cell r="Q66" t="str">
            <v>Bemmert@jetrord.com</v>
          </cell>
          <cell r="R66">
            <v>43073</v>
          </cell>
          <cell r="S66">
            <v>43111</v>
          </cell>
          <cell r="T66">
            <v>600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..\CTX\Images\2018 CTX-AW_Images\SJ-03442.pdf</v>
          </cell>
          <cell r="AC66">
            <v>0</v>
          </cell>
          <cell r="AD66">
            <v>0</v>
          </cell>
          <cell r="AE66" t="str">
            <v>15-06 132ND STREET</v>
          </cell>
          <cell r="AF66" t="str">
            <v>COLLEGE POINT</v>
          </cell>
          <cell r="AG66" t="str">
            <v>NY</v>
          </cell>
          <cell r="AH66">
            <v>11356</v>
          </cell>
        </row>
        <row r="67">
          <cell r="A67" t="str">
            <v>OTP-10154</v>
          </cell>
          <cell r="B67">
            <v>66</v>
          </cell>
          <cell r="C67" t="str">
            <v>JNJ CITRO CORP.</v>
          </cell>
          <cell r="D67">
            <v>0</v>
          </cell>
          <cell r="E67" t="str">
            <v xml:space="preserve">5449 ENDEAVOR CT. </v>
          </cell>
          <cell r="F67" t="str">
            <v>FLUSHING</v>
          </cell>
          <cell r="G67" t="str">
            <v>NY</v>
          </cell>
          <cell r="H67">
            <v>11358</v>
          </cell>
          <cell r="I67" t="str">
            <v>13-3982641</v>
          </cell>
          <cell r="J67" t="str">
            <v>N/A</v>
          </cell>
          <cell r="K67" t="str">
            <v>CW-133982641</v>
          </cell>
          <cell r="L67" t="str">
            <v>SJ-03423</v>
          </cell>
          <cell r="M67" t="str">
            <v>OTP-10154</v>
          </cell>
          <cell r="N67">
            <v>2018022</v>
          </cell>
          <cell r="O67">
            <v>7183867710</v>
          </cell>
          <cell r="P67" t="str">
            <v>Tae Wook Chang, President</v>
          </cell>
          <cell r="Q67" t="str">
            <v>chang718@aol.com</v>
          </cell>
          <cell r="R67">
            <v>43103</v>
          </cell>
          <cell r="S67">
            <v>43108</v>
          </cell>
          <cell r="T67">
            <v>600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..\CTX\Images\2018 CTX-AW_Images\SJ-03423.pdf</v>
          </cell>
          <cell r="AC67">
            <v>0</v>
          </cell>
          <cell r="AD67">
            <v>0</v>
          </cell>
          <cell r="AE67" t="str">
            <v>45-42 162ND STREET, BSMT.</v>
          </cell>
          <cell r="AF67" t="str">
            <v>FLUSHING</v>
          </cell>
          <cell r="AG67" t="str">
            <v>NY</v>
          </cell>
          <cell r="AH67">
            <v>11358</v>
          </cell>
        </row>
        <row r="68">
          <cell r="A68" t="str">
            <v>OTP-10155</v>
          </cell>
          <cell r="B68">
            <v>67</v>
          </cell>
          <cell r="C68" t="str">
            <v>JSA WHOLESALERS, INC.</v>
          </cell>
          <cell r="D68">
            <v>0</v>
          </cell>
          <cell r="E68" t="str">
            <v xml:space="preserve">1401 67TH ST STORE 1 </v>
          </cell>
          <cell r="F68" t="str">
            <v>NEW YORK</v>
          </cell>
          <cell r="G68" t="str">
            <v>NY</v>
          </cell>
          <cell r="H68">
            <v>10002</v>
          </cell>
          <cell r="I68" t="str">
            <v>20-5047488</v>
          </cell>
          <cell r="J68" t="str">
            <v>N/A</v>
          </cell>
          <cell r="K68" t="str">
            <v>CW-205047488</v>
          </cell>
          <cell r="L68" t="str">
            <v>SJ-03456</v>
          </cell>
          <cell r="M68" t="str">
            <v>OTP-10155</v>
          </cell>
          <cell r="N68">
            <v>2018002</v>
          </cell>
          <cell r="O68">
            <v>2124752200</v>
          </cell>
          <cell r="P68" t="str">
            <v>Ho-Sang Ahn, President</v>
          </cell>
          <cell r="Q68" t="str">
            <v>JSAWHOLESALERS@GMAIL.COM</v>
          </cell>
          <cell r="R68">
            <v>43073</v>
          </cell>
          <cell r="S68">
            <v>43109</v>
          </cell>
          <cell r="T68">
            <v>600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..\CTX\Images\2018 CTX-AW_Images\SJ-03456.pdf</v>
          </cell>
          <cell r="AC68">
            <v>0</v>
          </cell>
          <cell r="AD68">
            <v>0</v>
          </cell>
          <cell r="AE68" t="str">
            <v>90 LUDLOW STREET, 1ST FLOOR</v>
          </cell>
          <cell r="AF68" t="str">
            <v>NEW YORK</v>
          </cell>
          <cell r="AG68" t="str">
            <v>NY</v>
          </cell>
          <cell r="AH68">
            <v>10002</v>
          </cell>
        </row>
        <row r="69">
          <cell r="A69" t="str">
            <v>OTP-10214</v>
          </cell>
          <cell r="B69">
            <v>68</v>
          </cell>
          <cell r="C69" t="str">
            <v xml:space="preserve">KRETEK INTERNATIONAL </v>
          </cell>
          <cell r="D69">
            <v>0</v>
          </cell>
          <cell r="E69" t="str">
            <v>40 LINCOLN AVENUE</v>
          </cell>
          <cell r="F69" t="str">
            <v>MOORPARK</v>
          </cell>
          <cell r="G69" t="str">
            <v>CA</v>
          </cell>
          <cell r="H69">
            <v>93021</v>
          </cell>
          <cell r="I69" t="str">
            <v>77-0013041</v>
          </cell>
          <cell r="J69" t="str">
            <v>N/A</v>
          </cell>
          <cell r="K69" t="str">
            <v>TW-770013041</v>
          </cell>
          <cell r="L69" t="str">
            <v>N/A</v>
          </cell>
          <cell r="M69" t="str">
            <v>OTP-10214</v>
          </cell>
          <cell r="N69">
            <v>2018114</v>
          </cell>
          <cell r="O69" t="str">
            <v>(805)531-8888</v>
          </cell>
          <cell r="P69">
            <v>0</v>
          </cell>
          <cell r="Q69">
            <v>0</v>
          </cell>
          <cell r="R69">
            <v>43308</v>
          </cell>
          <cell r="S69">
            <v>43311</v>
          </cell>
          <cell r="T69">
            <v>600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..\CTX\Images\2018-CTX-OTP IMAGE\OTP-10214.pdf</v>
          </cell>
          <cell r="AC69">
            <v>0</v>
          </cell>
          <cell r="AD69">
            <v>0</v>
          </cell>
          <cell r="AE69" t="str">
            <v xml:space="preserve">5449 ENDEAVOR CT. </v>
          </cell>
          <cell r="AF69" t="str">
            <v>MOORPARK</v>
          </cell>
          <cell r="AG69" t="str">
            <v>CA</v>
          </cell>
          <cell r="AH69">
            <v>93021</v>
          </cell>
        </row>
        <row r="70">
          <cell r="A70" t="str">
            <v>OTP-10190</v>
          </cell>
          <cell r="B70">
            <v>69</v>
          </cell>
          <cell r="C70" t="str">
            <v>LAMAR'S WHOLESALER CORP</v>
          </cell>
          <cell r="D70">
            <v>0</v>
          </cell>
          <cell r="E70" t="str">
            <v>293 SMITH STREET</v>
          </cell>
          <cell r="F70" t="str">
            <v>BROOKLYN</v>
          </cell>
          <cell r="G70" t="str">
            <v>NY</v>
          </cell>
          <cell r="H70">
            <v>11219</v>
          </cell>
          <cell r="I70" t="str">
            <v>45-4646929</v>
          </cell>
          <cell r="J70" t="str">
            <v>N/A</v>
          </cell>
          <cell r="K70" t="str">
            <v xml:space="preserve">TD-454646929 </v>
          </cell>
          <cell r="L70" t="str">
            <v>N/A</v>
          </cell>
          <cell r="M70" t="str">
            <v>OTP-10190</v>
          </cell>
          <cell r="N70">
            <v>2018090</v>
          </cell>
          <cell r="O70">
            <v>7186767313</v>
          </cell>
          <cell r="P70" t="str">
            <v>NADER TOOM, president</v>
          </cell>
          <cell r="Q70">
            <v>0</v>
          </cell>
          <cell r="R70">
            <v>43249</v>
          </cell>
          <cell r="S70">
            <v>43249</v>
          </cell>
          <cell r="T70">
            <v>600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..\CTX\Images\2018-CTX-OTP IMAGE\OTP-10190.pdf</v>
          </cell>
          <cell r="AC70">
            <v>0</v>
          </cell>
          <cell r="AD70">
            <v>0</v>
          </cell>
          <cell r="AE70" t="str">
            <v xml:space="preserve">1401 67TH ST STORE 1 </v>
          </cell>
          <cell r="AF70" t="str">
            <v>BROOKLYN</v>
          </cell>
          <cell r="AG70" t="str">
            <v>NY</v>
          </cell>
          <cell r="AH70">
            <v>11219</v>
          </cell>
        </row>
        <row r="71">
          <cell r="A71" t="str">
            <v>OTP-10115</v>
          </cell>
          <cell r="B71">
            <v>70</v>
          </cell>
          <cell r="C71" t="str">
            <v>LONG ISLAND TOBACCO DISTRIBUTORS LLC</v>
          </cell>
          <cell r="D71">
            <v>0</v>
          </cell>
          <cell r="E71" t="str">
            <v>2250 FIRST AVENUE</v>
          </cell>
          <cell r="F71" t="str">
            <v>ROSLYN</v>
          </cell>
          <cell r="G71" t="str">
            <v>NY</v>
          </cell>
          <cell r="H71">
            <v>11577</v>
          </cell>
          <cell r="I71" t="str">
            <v>82-2517628</v>
          </cell>
          <cell r="J71" t="str">
            <v>N/A</v>
          </cell>
          <cell r="K71" t="str">
            <v>TW-822517628</v>
          </cell>
          <cell r="L71" t="str">
            <v>N/A</v>
          </cell>
          <cell r="M71" t="str">
            <v>OTP-10115</v>
          </cell>
          <cell r="N71">
            <v>2018066</v>
          </cell>
          <cell r="O71">
            <v>6463318493</v>
          </cell>
          <cell r="P71" t="str">
            <v>BORIS GROSSMAN - OWNER</v>
          </cell>
          <cell r="Q71" t="str">
            <v>B.GROSSMAN@LITDISTRIBUTORS.COM</v>
          </cell>
          <cell r="R71">
            <v>43227</v>
          </cell>
          <cell r="S71">
            <v>0</v>
          </cell>
          <cell r="T71">
            <v>600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..\CTX\Images\2018-CTX-OTP IMAGE\OTP-10115.pdf</v>
          </cell>
          <cell r="AC71">
            <v>0</v>
          </cell>
          <cell r="AD71">
            <v>0</v>
          </cell>
          <cell r="AE71" t="str">
            <v>26 KENNEDY AVE</v>
          </cell>
          <cell r="AF71" t="str">
            <v>ROCKVILLE CENTRE</v>
          </cell>
          <cell r="AG71" t="str">
            <v>NY</v>
          </cell>
          <cell r="AH71">
            <v>11570</v>
          </cell>
        </row>
        <row r="72">
          <cell r="A72" t="str">
            <v>OTP-10156</v>
          </cell>
          <cell r="B72">
            <v>71</v>
          </cell>
          <cell r="C72" t="str">
            <v>M. POGGI &amp; CO., INC.</v>
          </cell>
          <cell r="D72">
            <v>0</v>
          </cell>
          <cell r="E72" t="str">
            <v>2828 MCLANE DRIVE</v>
          </cell>
          <cell r="F72" t="str">
            <v>BROOKLYN</v>
          </cell>
          <cell r="G72" t="str">
            <v>NY</v>
          </cell>
          <cell r="H72">
            <v>11231</v>
          </cell>
          <cell r="I72" t="str">
            <v>11-1194850</v>
          </cell>
          <cell r="J72" t="str">
            <v>N/A</v>
          </cell>
          <cell r="K72" t="str">
            <v>CW-111194850</v>
          </cell>
          <cell r="L72" t="str">
            <v>SJ-00830</v>
          </cell>
          <cell r="M72" t="str">
            <v>OTP-10156</v>
          </cell>
          <cell r="N72" t="str">
            <v>2018049</v>
          </cell>
          <cell r="O72">
            <v>7188755581</v>
          </cell>
          <cell r="P72" t="str">
            <v>John Spina, President</v>
          </cell>
          <cell r="Q72" t="str">
            <v>davistax@verizon.net</v>
          </cell>
          <cell r="R72">
            <v>0</v>
          </cell>
          <cell r="S72">
            <v>43122</v>
          </cell>
          <cell r="T72">
            <v>600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str">
            <v>..\CTX\Images\2018 CTX-AW_Images\SJ-00830.pdf</v>
          </cell>
          <cell r="AC72">
            <v>0</v>
          </cell>
          <cell r="AD72">
            <v>0</v>
          </cell>
          <cell r="AE72" t="str">
            <v>293 SMITH STREET</v>
          </cell>
          <cell r="AF72" t="str">
            <v>BROOKLYN</v>
          </cell>
          <cell r="AG72" t="str">
            <v>NY</v>
          </cell>
          <cell r="AH72">
            <v>11231</v>
          </cell>
        </row>
        <row r="73">
          <cell r="A73" t="str">
            <v>OTP-10217</v>
          </cell>
          <cell r="B73">
            <v>72</v>
          </cell>
          <cell r="C73" t="str">
            <v>MAHANT KRUPA 56 LLC</v>
          </cell>
          <cell r="D73" t="str">
            <v>EMPIRE SMOKE DISTRIBUTORS</v>
          </cell>
          <cell r="E73" t="str">
            <v>43 VALLEY VIEW BUSINESS PARK</v>
          </cell>
          <cell r="F73" t="str">
            <v xml:space="preserve">MASPETH </v>
          </cell>
          <cell r="G73" t="str">
            <v>NY</v>
          </cell>
          <cell r="H73">
            <v>11378</v>
          </cell>
          <cell r="I73" t="str">
            <v>82-5475693</v>
          </cell>
          <cell r="J73" t="str">
            <v>N/A</v>
          </cell>
          <cell r="K73" t="str">
            <v>TD-825475693</v>
          </cell>
          <cell r="L73" t="str">
            <v>N/A</v>
          </cell>
          <cell r="M73" t="str">
            <v>OTP-10217</v>
          </cell>
          <cell r="N73">
            <v>2018117</v>
          </cell>
          <cell r="O73">
            <v>5166282888</v>
          </cell>
          <cell r="P73" t="str">
            <v>DEVANG KOYA, MEMBER</v>
          </cell>
          <cell r="Q73" t="str">
            <v>empiresmokedist@gmail.com</v>
          </cell>
          <cell r="R73">
            <v>43328</v>
          </cell>
          <cell r="S73">
            <v>43334</v>
          </cell>
          <cell r="T73">
            <v>600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>..\CTX\Images\2018-CTX-OTP IMAGE\OTP-10217.pdf</v>
          </cell>
          <cell r="AC73">
            <v>0</v>
          </cell>
          <cell r="AD73">
            <v>0</v>
          </cell>
          <cell r="AE73" t="str">
            <v>56-01 MASPETH AVE</v>
          </cell>
          <cell r="AF73" t="str">
            <v xml:space="preserve">MASPETH </v>
          </cell>
          <cell r="AG73" t="str">
            <v>NY</v>
          </cell>
          <cell r="AH73">
            <v>11378</v>
          </cell>
        </row>
        <row r="74">
          <cell r="A74" t="str">
            <v>OTP-10196</v>
          </cell>
          <cell r="B74">
            <v>73</v>
          </cell>
          <cell r="C74" t="str">
            <v xml:space="preserve">MARCOS EUCLIDES LOPES </v>
          </cell>
          <cell r="D74" t="str">
            <v>RAICES DOMINICANAS CIGARS</v>
          </cell>
          <cell r="E74" t="str">
            <v>932 MAPLE STREET</v>
          </cell>
          <cell r="F74" t="str">
            <v>NEW YORK</v>
          </cell>
          <cell r="G74" t="str">
            <v>NY</v>
          </cell>
          <cell r="H74">
            <v>10029</v>
          </cell>
          <cell r="I74" t="str">
            <v>26-1355164</v>
          </cell>
          <cell r="J74" t="str">
            <v>N/A</v>
          </cell>
          <cell r="K74" t="str">
            <v>TD-261355164</v>
          </cell>
          <cell r="L74" t="str">
            <v>N/A</v>
          </cell>
          <cell r="M74" t="str">
            <v>OTP-10196</v>
          </cell>
          <cell r="N74">
            <v>2018096</v>
          </cell>
          <cell r="O74">
            <v>2124106824</v>
          </cell>
          <cell r="P74" t="str">
            <v>Marcos Euclides Lopez, President</v>
          </cell>
          <cell r="Q74" t="str">
            <v>ne.lopez@yahoo.com</v>
          </cell>
          <cell r="R74">
            <v>43251</v>
          </cell>
          <cell r="S74">
            <v>43251</v>
          </cell>
          <cell r="T74">
            <v>600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 t="str">
            <v>..\CTX\Images\2018-CTX-OTP IMAGE\OTP-10196.pdf</v>
          </cell>
          <cell r="AC74">
            <v>0</v>
          </cell>
          <cell r="AD74">
            <v>0</v>
          </cell>
          <cell r="AE74" t="str">
            <v>2250 FIRST AVENUE</v>
          </cell>
          <cell r="AF74" t="str">
            <v>NEW YORK</v>
          </cell>
          <cell r="AG74" t="str">
            <v>NY</v>
          </cell>
          <cell r="AH74">
            <v>10029</v>
          </cell>
        </row>
        <row r="75">
          <cell r="A75" t="str">
            <v>OTP-10157</v>
          </cell>
          <cell r="B75">
            <v>74</v>
          </cell>
          <cell r="C75" t="str">
            <v>MCLANE EASTERN, INC.</v>
          </cell>
          <cell r="D75" t="str">
            <v>MCLANE NORTHEAST</v>
          </cell>
          <cell r="E75" t="str">
            <v>402 JOHNSON AVENUE</v>
          </cell>
          <cell r="F75" t="str">
            <v>BALDWINSVILLE</v>
          </cell>
          <cell r="G75" t="str">
            <v>NY</v>
          </cell>
          <cell r="H75">
            <v>13027</v>
          </cell>
          <cell r="I75" t="str">
            <v>74-2301016</v>
          </cell>
          <cell r="J75">
            <v>630</v>
          </cell>
          <cell r="K75" t="str">
            <v>CW-742301016</v>
          </cell>
          <cell r="L75" t="str">
            <v>AJ-02990</v>
          </cell>
          <cell r="M75" t="str">
            <v>OTP-10157</v>
          </cell>
          <cell r="N75">
            <v>2018035</v>
          </cell>
          <cell r="O75">
            <v>3156387244</v>
          </cell>
          <cell r="P75" t="str">
            <v>Chris Cook, Contorller</v>
          </cell>
          <cell r="Q75" t="str">
            <v>chris.cook@mclaneco.com</v>
          </cell>
          <cell r="R75">
            <v>43110</v>
          </cell>
          <cell r="S75">
            <v>43111</v>
          </cell>
          <cell r="T75">
            <v>600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..\CTX\Images\2018 CTX-AW_Images\AJ-02990.pdf</v>
          </cell>
          <cell r="AC75">
            <v>0</v>
          </cell>
          <cell r="AD75">
            <v>0</v>
          </cell>
          <cell r="AE75" t="str">
            <v>2828 MCLANE DRIVE</v>
          </cell>
          <cell r="AF75" t="str">
            <v>BALDWINSVILLE</v>
          </cell>
          <cell r="AG75" t="str">
            <v>NY</v>
          </cell>
          <cell r="AH75">
            <v>13027</v>
          </cell>
        </row>
        <row r="76">
          <cell r="A76" t="str">
            <v>OTP-10159</v>
          </cell>
          <cell r="B76">
            <v>75</v>
          </cell>
          <cell r="C76" t="str">
            <v>MCLANE EASTERN, INC.</v>
          </cell>
          <cell r="D76" t="str">
            <v>MCLANE PA</v>
          </cell>
          <cell r="E76" t="str">
            <v>40 LAKE STREET</v>
          </cell>
          <cell r="F76" t="str">
            <v>JESSUP</v>
          </cell>
          <cell r="G76" t="str">
            <v>PA</v>
          </cell>
          <cell r="H76">
            <v>18434</v>
          </cell>
          <cell r="I76" t="str">
            <v>74-2301016</v>
          </cell>
          <cell r="J76" t="str">
            <v>630-01</v>
          </cell>
          <cell r="K76" t="str">
            <v>CW-742301016-01</v>
          </cell>
          <cell r="L76" t="str">
            <v>AJ-03481</v>
          </cell>
          <cell r="M76" t="str">
            <v>OTP-10159</v>
          </cell>
          <cell r="N76">
            <v>2018036</v>
          </cell>
          <cell r="O76">
            <v>5703308400</v>
          </cell>
          <cell r="P76" t="str">
            <v>Arlis Ross, Contoller</v>
          </cell>
          <cell r="Q76" t="str">
            <v>arlis.ross@mclaneco.com</v>
          </cell>
          <cell r="R76">
            <v>43110</v>
          </cell>
          <cell r="S76">
            <v>43111</v>
          </cell>
          <cell r="T76">
            <v>600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..\CTX\Images\2018 CTX-AW_Images\AJ-03481.pdf</v>
          </cell>
          <cell r="AC76">
            <v>0</v>
          </cell>
          <cell r="AD76">
            <v>0</v>
          </cell>
          <cell r="AE76" t="str">
            <v>43 VALLEY VIEW BUSINESS PARK</v>
          </cell>
          <cell r="AF76" t="str">
            <v>JESSUP</v>
          </cell>
          <cell r="AG76" t="str">
            <v>PA</v>
          </cell>
          <cell r="AH76">
            <v>18434</v>
          </cell>
        </row>
        <row r="77">
          <cell r="A77" t="str">
            <v>OTP-10158</v>
          </cell>
          <cell r="B77">
            <v>76</v>
          </cell>
          <cell r="C77" t="str">
            <v>MCLANE EASTERN, INC.</v>
          </cell>
          <cell r="D77" t="str">
            <v>MCLANE NORTHEAST/CONCORD</v>
          </cell>
          <cell r="E77" t="str">
            <v>12 E. 42ND STREET</v>
          </cell>
          <cell r="F77" t="str">
            <v>CONTOOCOOK</v>
          </cell>
          <cell r="G77" t="str">
            <v>NH</v>
          </cell>
          <cell r="H77">
            <v>3229</v>
          </cell>
          <cell r="I77" t="str">
            <v>74-2301016</v>
          </cell>
          <cell r="J77" t="str">
            <v>630-02</v>
          </cell>
          <cell r="K77" t="str">
            <v>CW-742301016-02</v>
          </cell>
          <cell r="L77" t="str">
            <v>AJ-03394</v>
          </cell>
          <cell r="M77" t="str">
            <v>OTP-10158</v>
          </cell>
          <cell r="N77">
            <v>2018037</v>
          </cell>
          <cell r="O77">
            <v>3156387244</v>
          </cell>
          <cell r="P77" t="str">
            <v>Chris Cook, Contorller</v>
          </cell>
          <cell r="Q77" t="str">
            <v>chris.cook@mclaneco.com</v>
          </cell>
          <cell r="R77">
            <v>43110</v>
          </cell>
          <cell r="S77">
            <v>43111</v>
          </cell>
          <cell r="T77">
            <v>600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..\CTX\Images\2018 CTX-AW_Images\AJ-03394.pdf</v>
          </cell>
          <cell r="AC77">
            <v>0</v>
          </cell>
          <cell r="AD77">
            <v>0</v>
          </cell>
          <cell r="AE77" t="str">
            <v>932 MAPLE STREET</v>
          </cell>
          <cell r="AF77" t="str">
            <v>CONTOOCOOK</v>
          </cell>
          <cell r="AG77" t="str">
            <v>NH</v>
          </cell>
          <cell r="AH77">
            <v>3229</v>
          </cell>
        </row>
        <row r="78">
          <cell r="A78" t="str">
            <v>OTP-10160</v>
          </cell>
          <cell r="B78">
            <v>77</v>
          </cell>
          <cell r="C78" t="str">
            <v>MENAGED TOBACCO &amp; CANDY CORP.</v>
          </cell>
          <cell r="D78" t="str">
            <v>MINAL ENTERPRISES</v>
          </cell>
          <cell r="E78" t="str">
            <v xml:space="preserve">5201 INTERCHANGE WAY </v>
          </cell>
          <cell r="F78" t="str">
            <v>BROOKLYN</v>
          </cell>
          <cell r="G78" t="str">
            <v>NY</v>
          </cell>
          <cell r="H78">
            <v>11206</v>
          </cell>
          <cell r="I78" t="str">
            <v>11-2775011</v>
          </cell>
          <cell r="J78" t="str">
            <v>N/A</v>
          </cell>
          <cell r="K78" t="str">
            <v>CW-112775011</v>
          </cell>
          <cell r="L78" t="str">
            <v>SJ-03033</v>
          </cell>
          <cell r="M78" t="str">
            <v>OTP-10160</v>
          </cell>
          <cell r="N78">
            <v>2018016</v>
          </cell>
          <cell r="O78">
            <v>7183867696</v>
          </cell>
          <cell r="P78" t="str">
            <v>Ezra Errol Menaged, President</v>
          </cell>
          <cell r="Q78" t="str">
            <v>errolmenaged@verizon.net</v>
          </cell>
          <cell r="R78">
            <v>43095</v>
          </cell>
          <cell r="S78">
            <v>43118</v>
          </cell>
          <cell r="T78">
            <v>600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..\CTX\Images\2018 CTX-AW_Images\SJ-03033.pdf</v>
          </cell>
          <cell r="AC78">
            <v>0</v>
          </cell>
          <cell r="AD78">
            <v>0</v>
          </cell>
          <cell r="AE78" t="str">
            <v>402 JOHNSON AVENUE</v>
          </cell>
          <cell r="AF78" t="str">
            <v>BROOKLYN</v>
          </cell>
          <cell r="AG78" t="str">
            <v>NY</v>
          </cell>
          <cell r="AH78">
            <v>11206</v>
          </cell>
        </row>
        <row r="79">
          <cell r="A79" t="str">
            <v>OTP-10161</v>
          </cell>
          <cell r="B79">
            <v>78</v>
          </cell>
          <cell r="C79" t="str">
            <v xml:space="preserve">MOUNTAIN CANDY &amp; CIGAR CO., INC. </v>
          </cell>
          <cell r="D79" t="str">
            <v>MOUNTAIN SERVICE DISTRIBUTORS</v>
          </cell>
          <cell r="E79" t="str">
            <v>2626 HYLAN BLVD</v>
          </cell>
          <cell r="F79" t="str">
            <v>SOUTH FALLSBURG</v>
          </cell>
          <cell r="G79" t="str">
            <v>NY</v>
          </cell>
          <cell r="H79">
            <v>12779</v>
          </cell>
          <cell r="I79" t="str">
            <v>14-1506012</v>
          </cell>
          <cell r="J79" t="str">
            <v>384</v>
          </cell>
          <cell r="K79" t="str">
            <v>CW-141506012</v>
          </cell>
          <cell r="L79" t="str">
            <v>AJ-03373</v>
          </cell>
          <cell r="M79" t="str">
            <v>OTP-10161</v>
          </cell>
          <cell r="N79">
            <v>2018031</v>
          </cell>
          <cell r="O79">
            <v>8454345674</v>
          </cell>
          <cell r="P79" t="str">
            <v>Stephen Altman, President</v>
          </cell>
          <cell r="Q79" t="str">
            <v>markg@mtnservice.com</v>
          </cell>
          <cell r="R79">
            <v>43108</v>
          </cell>
          <cell r="S79">
            <v>43112</v>
          </cell>
          <cell r="T79">
            <v>600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..\CTX\Images\2018 CTX-AW_Images\AJ-03373.pdf</v>
          </cell>
          <cell r="AC79">
            <v>0</v>
          </cell>
          <cell r="AD79">
            <v>0</v>
          </cell>
          <cell r="AE79" t="str">
            <v>STEPHEN ALTMAN, P.O. BOX 520</v>
          </cell>
          <cell r="AF79" t="str">
            <v>SOUTH FALLSBURG</v>
          </cell>
          <cell r="AG79" t="str">
            <v>NY</v>
          </cell>
          <cell r="AH79">
            <v>12779</v>
          </cell>
        </row>
        <row r="80">
          <cell r="A80" t="str">
            <v>OTP-10220</v>
          </cell>
          <cell r="B80">
            <v>79</v>
          </cell>
          <cell r="C80" t="str">
            <v>MULBERRY STREET CIGAR CORP</v>
          </cell>
          <cell r="D80" t="str">
            <v>MULBERRY STREET CIGARS</v>
          </cell>
          <cell r="E80" t="str">
            <v>4740 DAVIS COURT</v>
          </cell>
          <cell r="F80" t="str">
            <v>NEW YORK</v>
          </cell>
          <cell r="G80" t="str">
            <v>NY</v>
          </cell>
          <cell r="H80">
            <v>10013</v>
          </cell>
          <cell r="I80" t="str">
            <v>13-4060222</v>
          </cell>
          <cell r="J80" t="str">
            <v>N/A</v>
          </cell>
          <cell r="K80" t="str">
            <v>TD-134060222</v>
          </cell>
          <cell r="L80" t="str">
            <v>N/A</v>
          </cell>
          <cell r="M80" t="str">
            <v>OTP-10220</v>
          </cell>
          <cell r="N80">
            <v>2018120</v>
          </cell>
          <cell r="O80">
            <v>2129417400</v>
          </cell>
          <cell r="P80" t="str">
            <v>Joseph Tuzzino, President</v>
          </cell>
          <cell r="Q80" t="str">
            <v>mulberrystcigars@aol.com</v>
          </cell>
          <cell r="R80">
            <v>43332</v>
          </cell>
          <cell r="S80">
            <v>43334</v>
          </cell>
          <cell r="T80">
            <v>600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..\CTX\Images\2018-CTX-OTP IMAGE\OTP-10220.pdf</v>
          </cell>
          <cell r="AC80">
            <v>0</v>
          </cell>
          <cell r="AD80">
            <v>0</v>
          </cell>
          <cell r="AE80" t="str">
            <v>140 MULBERRY STREET</v>
          </cell>
          <cell r="AF80" t="str">
            <v>NEW YORK</v>
          </cell>
          <cell r="AG80" t="str">
            <v>NY</v>
          </cell>
          <cell r="AH80">
            <v>10013</v>
          </cell>
        </row>
        <row r="81">
          <cell r="A81" t="str">
            <v>OTP-10185</v>
          </cell>
          <cell r="B81">
            <v>80</v>
          </cell>
          <cell r="C81" t="str">
            <v>NAT SHERMAN INTERNATIONAL, LLC</v>
          </cell>
          <cell r="D81">
            <v>0</v>
          </cell>
          <cell r="E81" t="str">
            <v>77 WINSOR PLACE, STE. 23</v>
          </cell>
          <cell r="F81" t="str">
            <v>NEW YORK</v>
          </cell>
          <cell r="G81" t="str">
            <v>NY</v>
          </cell>
          <cell r="H81">
            <v>10017</v>
          </cell>
          <cell r="I81" t="str">
            <v>13-3623909</v>
          </cell>
          <cell r="J81" t="str">
            <v>N/A</v>
          </cell>
          <cell r="K81" t="str">
            <v>TD-133623909</v>
          </cell>
          <cell r="L81" t="str">
            <v>N/A</v>
          </cell>
          <cell r="M81" t="str">
            <v>OTP-10185</v>
          </cell>
          <cell r="N81">
            <v>2018078</v>
          </cell>
          <cell r="O81">
            <v>2017359046</v>
          </cell>
          <cell r="P81" t="str">
            <v>Tom Ahearn, Tax Administrator</v>
          </cell>
          <cell r="Q81" t="str">
            <v>tahearn@natsherman.com</v>
          </cell>
          <cell r="R81">
            <v>43227</v>
          </cell>
          <cell r="S81">
            <v>43244</v>
          </cell>
          <cell r="T81">
            <v>600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..\CTX\Images\2018-CTX-OTP IMAGE\OTP-10185.pdf</v>
          </cell>
          <cell r="AC81">
            <v>0</v>
          </cell>
          <cell r="AD81">
            <v>0</v>
          </cell>
          <cell r="AE81" t="str">
            <v>10 STERLING BLVD., 3RD FLOOR</v>
          </cell>
          <cell r="AF81" t="str">
            <v>ENGLEWOOD</v>
          </cell>
          <cell r="AG81" t="str">
            <v>NJ</v>
          </cell>
          <cell r="AH81">
            <v>7631</v>
          </cell>
        </row>
        <row r="82">
          <cell r="A82" t="str">
            <v>OTP-10202</v>
          </cell>
          <cell r="B82">
            <v>81</v>
          </cell>
          <cell r="C82" t="str">
            <v xml:space="preserve">NATIONAL TOBACCO COMPANY </v>
          </cell>
          <cell r="D82">
            <v>0</v>
          </cell>
          <cell r="E82" t="str">
            <v>25 VAN  DYKE AVENUE</v>
          </cell>
          <cell r="F82" t="str">
            <v>LOUISVILLE</v>
          </cell>
          <cell r="G82" t="str">
            <v>KY</v>
          </cell>
          <cell r="H82">
            <v>40229</v>
          </cell>
          <cell r="I82" t="str">
            <v>61-1133037</v>
          </cell>
          <cell r="J82" t="str">
            <v>N/A</v>
          </cell>
          <cell r="K82" t="str">
            <v>TD-611133037</v>
          </cell>
          <cell r="L82" t="str">
            <v>N/A</v>
          </cell>
          <cell r="M82" t="str">
            <v>OTP-10202</v>
          </cell>
          <cell r="N82">
            <v>2018102</v>
          </cell>
          <cell r="O82">
            <v>5027784421</v>
          </cell>
          <cell r="P82" t="str">
            <v>LeAnne Moore, CFO</v>
          </cell>
          <cell r="Q82" t="str">
            <v>lmoore@nationaltobacco.com</v>
          </cell>
          <cell r="R82">
            <v>43256</v>
          </cell>
          <cell r="S82">
            <v>43256</v>
          </cell>
          <cell r="T82">
            <v>600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..\CTX\Images\2018-CTX-OTP IMAGE\OTP-10202.pdf</v>
          </cell>
          <cell r="AC82">
            <v>0</v>
          </cell>
          <cell r="AD82">
            <v>0</v>
          </cell>
          <cell r="AE82" t="str">
            <v>P.O. BOX 707</v>
          </cell>
          <cell r="AF82" t="str">
            <v>DRESDEN</v>
          </cell>
          <cell r="AG82" t="str">
            <v>TN</v>
          </cell>
          <cell r="AH82">
            <v>38225</v>
          </cell>
        </row>
        <row r="83">
          <cell r="A83" t="str">
            <v>OTP-10218</v>
          </cell>
          <cell r="B83">
            <v>82</v>
          </cell>
          <cell r="C83" t="str">
            <v>NEW LAND ONE INC</v>
          </cell>
          <cell r="D83" t="str">
            <v>CIGARE EMPORIUM</v>
          </cell>
          <cell r="E83" t="str">
            <v xml:space="preserve">5009 BROADWAY </v>
          </cell>
          <cell r="F83" t="str">
            <v>BROOKLYN</v>
          </cell>
          <cell r="G83" t="str">
            <v>NY</v>
          </cell>
          <cell r="H83">
            <v>11214</v>
          </cell>
          <cell r="I83" t="str">
            <v>20-5369050</v>
          </cell>
          <cell r="J83" t="str">
            <v>N/A</v>
          </cell>
          <cell r="K83" t="str">
            <v>TD-205369050</v>
          </cell>
          <cell r="L83" t="str">
            <v>N/A</v>
          </cell>
          <cell r="M83" t="str">
            <v>OTP-10218</v>
          </cell>
          <cell r="N83">
            <v>2018118</v>
          </cell>
          <cell r="O83">
            <v>7187149289</v>
          </cell>
          <cell r="P83" t="str">
            <v>HYEROON HAN, PRESIDENT</v>
          </cell>
          <cell r="Q83" t="str">
            <v>cigarempo06@gmail.com</v>
          </cell>
          <cell r="R83">
            <v>43332</v>
          </cell>
          <cell r="S83">
            <v>43334</v>
          </cell>
          <cell r="T83">
            <v>600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..\CTX\Images\2018-CTX-OTP IMAGE\OTP-10218.pdf</v>
          </cell>
          <cell r="AC83">
            <v>0</v>
          </cell>
          <cell r="AD83">
            <v>0</v>
          </cell>
          <cell r="AE83" t="str">
            <v>1953 86TH STREET</v>
          </cell>
          <cell r="AF83" t="str">
            <v>BROOKLYN</v>
          </cell>
          <cell r="AG83" t="str">
            <v>NY</v>
          </cell>
          <cell r="AH83">
            <v>11214</v>
          </cell>
        </row>
        <row r="84">
          <cell r="A84" t="str">
            <v>OTP-10184</v>
          </cell>
          <cell r="B84">
            <v>83</v>
          </cell>
          <cell r="C84" t="str">
            <v>NEW YOU ME CORP</v>
          </cell>
          <cell r="D84" t="str">
            <v>CIGAR EMPORIUM</v>
          </cell>
          <cell r="E84" t="str">
            <v>8919 130TH STREET</v>
          </cell>
          <cell r="F84" t="str">
            <v>STATEN ISLAND</v>
          </cell>
          <cell r="G84" t="str">
            <v>NY</v>
          </cell>
          <cell r="H84">
            <v>10306</v>
          </cell>
          <cell r="I84" t="str">
            <v>26-2962846</v>
          </cell>
          <cell r="J84" t="str">
            <v>N/A</v>
          </cell>
          <cell r="K84" t="str">
            <v>TD-262962846</v>
          </cell>
          <cell r="L84" t="str">
            <v>N/A</v>
          </cell>
          <cell r="M84" t="str">
            <v>OTP-10184</v>
          </cell>
          <cell r="N84">
            <v>2018085</v>
          </cell>
          <cell r="O84">
            <v>7189879566</v>
          </cell>
          <cell r="P84" t="str">
            <v>NANCY CHON - PRESIDENT</v>
          </cell>
          <cell r="Q84" t="str">
            <v>NCHON1000@GMAIL.COM</v>
          </cell>
          <cell r="R84">
            <v>43241</v>
          </cell>
          <cell r="S84">
            <v>0</v>
          </cell>
          <cell r="T84">
            <v>600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..\CTX\Images\2018-CTX-OTP IMAGE\OTP-10184.pdf</v>
          </cell>
          <cell r="AC84">
            <v>0</v>
          </cell>
          <cell r="AD84">
            <v>0</v>
          </cell>
          <cell r="AE84" t="str">
            <v>2626 HYLAN BLVD</v>
          </cell>
          <cell r="AF84" t="str">
            <v>STATEN ISLAND</v>
          </cell>
          <cell r="AG84" t="str">
            <v>NY</v>
          </cell>
          <cell r="AH84">
            <v>10306</v>
          </cell>
        </row>
        <row r="85">
          <cell r="A85" t="str">
            <v>OTP-10163</v>
          </cell>
          <cell r="B85">
            <v>84</v>
          </cell>
          <cell r="C85" t="str">
            <v>NICE ENTERPRISE CORP.</v>
          </cell>
          <cell r="D85">
            <v>0</v>
          </cell>
          <cell r="E85" t="str">
            <v>641 N. RAILROAD AVE</v>
          </cell>
          <cell r="F85" t="str">
            <v>LONG ISLAND CITY</v>
          </cell>
          <cell r="G85" t="str">
            <v>NY</v>
          </cell>
          <cell r="H85">
            <v>11101</v>
          </cell>
          <cell r="I85" t="str">
            <v>01-0698392</v>
          </cell>
          <cell r="J85" t="str">
            <v>N/A</v>
          </cell>
          <cell r="K85" t="str">
            <v>CW-010698392</v>
          </cell>
          <cell r="L85" t="str">
            <v>SJ-03440</v>
          </cell>
          <cell r="M85" t="str">
            <v>OTP-10163</v>
          </cell>
          <cell r="N85">
            <v>2018047</v>
          </cell>
          <cell r="O85">
            <v>7187844400</v>
          </cell>
          <cell r="P85" t="str">
            <v>Kei Man Wang, President</v>
          </cell>
          <cell r="Q85" t="str">
            <v>michaellilywong@netzero.com</v>
          </cell>
          <cell r="R85">
            <v>43118</v>
          </cell>
          <cell r="S85">
            <v>43119</v>
          </cell>
          <cell r="T85">
            <v>600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 t="str">
            <v>..\CTX\Images\2018 CTX-AW_Images\SJ-03440.pdf</v>
          </cell>
          <cell r="AC85">
            <v>0</v>
          </cell>
          <cell r="AD85">
            <v>0</v>
          </cell>
          <cell r="AE85" t="str">
            <v>47-40 DAVIS COURT</v>
          </cell>
          <cell r="AF85" t="str">
            <v>LONG ISLAND CITY</v>
          </cell>
          <cell r="AG85" t="str">
            <v>NY</v>
          </cell>
          <cell r="AH85">
            <v>11101</v>
          </cell>
        </row>
        <row r="86">
          <cell r="A86" t="str">
            <v>OTP-10108</v>
          </cell>
          <cell r="B86">
            <v>85</v>
          </cell>
          <cell r="C86" t="str">
            <v>PENROD PREMIUM CONSIGNMENT CIGARS, LTD.</v>
          </cell>
          <cell r="D86">
            <v>0</v>
          </cell>
          <cell r="E86" t="str">
            <v>42 MELROSE STREET</v>
          </cell>
          <cell r="F86" t="str">
            <v>CENTRAL ISLIP</v>
          </cell>
          <cell r="G86" t="str">
            <v>NY</v>
          </cell>
          <cell r="H86">
            <v>11722</v>
          </cell>
          <cell r="I86" t="str">
            <v>20-2986222</v>
          </cell>
          <cell r="J86" t="str">
            <v>N/A</v>
          </cell>
          <cell r="K86" t="str">
            <v>TD-202986222</v>
          </cell>
          <cell r="L86" t="str">
            <v>N/A</v>
          </cell>
          <cell r="M86" t="str">
            <v>OTP-10108</v>
          </cell>
          <cell r="N86">
            <v>2018070</v>
          </cell>
          <cell r="O86">
            <v>3124207175</v>
          </cell>
          <cell r="P86" t="str">
            <v>PETER LANDECK</v>
          </cell>
          <cell r="Q86" t="str">
            <v>PENRODCIGAR@YAHOO.COM</v>
          </cell>
          <cell r="R86">
            <v>43234</v>
          </cell>
          <cell r="S86">
            <v>0</v>
          </cell>
          <cell r="T86">
            <v>600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 t="str">
            <v>..\CTX\Images\2018-CTX-OTP IMAGE\OTP-10108.pdf</v>
          </cell>
          <cell r="AC86">
            <v>0</v>
          </cell>
          <cell r="AD86">
            <v>0</v>
          </cell>
          <cell r="AE86" t="str">
            <v>600 S DEARBORN STREET, # 807</v>
          </cell>
          <cell r="AF86" t="str">
            <v>CHICAGO</v>
          </cell>
          <cell r="AG86" t="str">
            <v>IL</v>
          </cell>
          <cell r="AH86">
            <v>60605</v>
          </cell>
        </row>
        <row r="87">
          <cell r="A87" t="str">
            <v>OTP-10164</v>
          </cell>
          <cell r="B87">
            <v>86</v>
          </cell>
          <cell r="C87" t="str">
            <v>PLAINFIELD TOBACCO AND CANDY CO., INC.</v>
          </cell>
          <cell r="D87" t="str">
            <v>RESNICK DISTRIBUTORS</v>
          </cell>
          <cell r="E87" t="str">
            <v>9229 QUEENS BLVD., CU 10</v>
          </cell>
          <cell r="F87" t="str">
            <v>NEW BRUNSWICK</v>
          </cell>
          <cell r="G87" t="str">
            <v>NJ</v>
          </cell>
          <cell r="H87">
            <v>8901</v>
          </cell>
          <cell r="I87" t="str">
            <v>22-1830917</v>
          </cell>
          <cell r="J87" t="str">
            <v>745</v>
          </cell>
          <cell r="K87" t="str">
            <v>CW-221830917</v>
          </cell>
          <cell r="L87" t="str">
            <v>AJ-03332</v>
          </cell>
          <cell r="M87" t="str">
            <v>OTP-10164</v>
          </cell>
          <cell r="N87">
            <v>2018013</v>
          </cell>
          <cell r="O87">
            <v>7322968900</v>
          </cell>
          <cell r="P87" t="str">
            <v>Jonathan Resnick, VP of Sales &amp; Marketing</v>
          </cell>
          <cell r="Q87" t="str">
            <v>jresnick@resnickdistributors.com</v>
          </cell>
          <cell r="R87">
            <v>43091</v>
          </cell>
          <cell r="S87">
            <v>43111</v>
          </cell>
          <cell r="T87">
            <v>600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 t="str">
            <v>..\CTX\Images\2018 CTX-AW_Images\AJ-03332.pdf</v>
          </cell>
          <cell r="AC87">
            <v>0</v>
          </cell>
          <cell r="AD87">
            <v>0</v>
          </cell>
          <cell r="AE87" t="str">
            <v>25 VAN  DYKE AVENUE</v>
          </cell>
          <cell r="AF87" t="str">
            <v>NEW BRUNSWICK</v>
          </cell>
          <cell r="AG87" t="str">
            <v>NJ</v>
          </cell>
          <cell r="AH87">
            <v>8901</v>
          </cell>
        </row>
        <row r="88">
          <cell r="A88" t="str">
            <v>OTP-10109</v>
          </cell>
          <cell r="B88">
            <v>87</v>
          </cell>
          <cell r="C88" t="str">
            <v>PORTES CIGARS ENTERPRISES INC</v>
          </cell>
          <cell r="D88">
            <v>0</v>
          </cell>
          <cell r="E88" t="str">
            <v>126 PEARL STREET</v>
          </cell>
          <cell r="F88" t="str">
            <v>NEW YORK</v>
          </cell>
          <cell r="G88" t="str">
            <v>NY</v>
          </cell>
          <cell r="H88">
            <v>10034</v>
          </cell>
          <cell r="I88" t="str">
            <v>20-2629429</v>
          </cell>
          <cell r="J88" t="str">
            <v>N/A</v>
          </cell>
          <cell r="K88" t="str">
            <v>TW-202629429</v>
          </cell>
          <cell r="L88" t="str">
            <v>N/A</v>
          </cell>
          <cell r="M88" t="str">
            <v>OTP-10109</v>
          </cell>
          <cell r="N88">
            <v>2018071</v>
          </cell>
          <cell r="O88">
            <v>6463227376</v>
          </cell>
          <cell r="P88" t="str">
            <v>JOSE R. PORTES - PRESIDENT</v>
          </cell>
          <cell r="Q88" t="str">
            <v>HANDMADECIGAR@HOTMAIL.COM</v>
          </cell>
          <cell r="R88">
            <v>43234</v>
          </cell>
          <cell r="S88">
            <v>0</v>
          </cell>
          <cell r="T88">
            <v>600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..\CTX\Images\2018-CTX-OTP IMAGE\OTP-10109.pdf</v>
          </cell>
          <cell r="AC88">
            <v>0</v>
          </cell>
          <cell r="AD88">
            <v>0</v>
          </cell>
          <cell r="AE88" t="str">
            <v xml:space="preserve">5009 BROADWAY </v>
          </cell>
          <cell r="AF88" t="str">
            <v>NEW YORK</v>
          </cell>
          <cell r="AG88" t="str">
            <v>NY</v>
          </cell>
          <cell r="AH88">
            <v>10034</v>
          </cell>
        </row>
        <row r="89">
          <cell r="A89" t="str">
            <v>OTP-10165</v>
          </cell>
          <cell r="B89">
            <v>88</v>
          </cell>
          <cell r="C89" t="str">
            <v>PRAMUKH 89 INC.</v>
          </cell>
          <cell r="D89">
            <v>0</v>
          </cell>
          <cell r="E89" t="str">
            <v>7704 CYPRESS AVENUE</v>
          </cell>
          <cell r="F89" t="str">
            <v>RICHMOND HILL</v>
          </cell>
          <cell r="G89" t="str">
            <v>NY</v>
          </cell>
          <cell r="H89">
            <v>11418</v>
          </cell>
          <cell r="I89" t="str">
            <v>81-5192297</v>
          </cell>
          <cell r="J89" t="str">
            <v>N/A</v>
          </cell>
          <cell r="K89" t="str">
            <v>CW-815192297</v>
          </cell>
          <cell r="L89" t="str">
            <v>SJ-03494</v>
          </cell>
          <cell r="M89" t="str">
            <v>OTP-10165</v>
          </cell>
          <cell r="N89">
            <v>2018025</v>
          </cell>
          <cell r="O89">
            <v>5169722900</v>
          </cell>
          <cell r="P89" t="str">
            <v>Paresh Kapadia, President</v>
          </cell>
          <cell r="Q89" t="str">
            <v>paramukh89a@gmail.com</v>
          </cell>
          <cell r="R89">
            <v>43108</v>
          </cell>
          <cell r="S89">
            <v>43111</v>
          </cell>
          <cell r="T89">
            <v>600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 t="str">
            <v>..\CTX\Images\2018 CTX-AW_Images\SJ-03494.pdf</v>
          </cell>
          <cell r="AC89">
            <v>0</v>
          </cell>
          <cell r="AD89">
            <v>0</v>
          </cell>
          <cell r="AE89" t="str">
            <v>89-19 130TH STREET</v>
          </cell>
          <cell r="AF89" t="str">
            <v>RICHMOND HILL</v>
          </cell>
          <cell r="AG89" t="str">
            <v>NY</v>
          </cell>
          <cell r="AH89">
            <v>11418</v>
          </cell>
        </row>
        <row r="90">
          <cell r="A90" t="str">
            <v>OTP-10166</v>
          </cell>
          <cell r="B90">
            <v>89</v>
          </cell>
          <cell r="C90" t="str">
            <v>R&amp;S NY CORP.</v>
          </cell>
          <cell r="D90">
            <v>0</v>
          </cell>
          <cell r="E90" t="str">
            <v>840 ST ANNS AVENUE</v>
          </cell>
          <cell r="F90" t="str">
            <v>STATEN ISLAND</v>
          </cell>
          <cell r="G90" t="str">
            <v>NY</v>
          </cell>
          <cell r="H90">
            <v>10304</v>
          </cell>
          <cell r="I90" t="str">
            <v>02-0619378</v>
          </cell>
          <cell r="J90" t="str">
            <v>N/A</v>
          </cell>
          <cell r="K90" t="str">
            <v>CW-020619378</v>
          </cell>
          <cell r="L90" t="str">
            <v>SJ-03413</v>
          </cell>
          <cell r="M90" t="str">
            <v>OTP-10166</v>
          </cell>
          <cell r="N90">
            <v>2018057</v>
          </cell>
          <cell r="O90">
            <v>7182360995</v>
          </cell>
          <cell r="P90" t="str">
            <v>Qureshi, Mohammed, President</v>
          </cell>
          <cell r="Q90" t="str">
            <v>rsny2003@yahoo.com</v>
          </cell>
          <cell r="R90">
            <v>43126</v>
          </cell>
          <cell r="S90">
            <v>43129</v>
          </cell>
          <cell r="T90">
            <v>600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 t="str">
            <v>..\CTX\Images\2018 CTX-AW_Images\SJ-03413.pdf</v>
          </cell>
          <cell r="AC90">
            <v>0</v>
          </cell>
          <cell r="AD90">
            <v>0</v>
          </cell>
          <cell r="AE90" t="str">
            <v>641 N. RAILROAD AVE</v>
          </cell>
          <cell r="AF90" t="str">
            <v>STATEN ISLAND</v>
          </cell>
          <cell r="AG90" t="str">
            <v>NY</v>
          </cell>
          <cell r="AH90">
            <v>10304</v>
          </cell>
        </row>
        <row r="91">
          <cell r="A91" t="str">
            <v>OTP-10167</v>
          </cell>
          <cell r="B91">
            <v>90</v>
          </cell>
          <cell r="C91" t="str">
            <v>RAM'S WHOLESALE CIGARETTE &amp; PAPER PROD., INC.</v>
          </cell>
          <cell r="D91">
            <v>0</v>
          </cell>
          <cell r="E91" t="str">
            <v>8103 NORTHERN BLVD.</v>
          </cell>
          <cell r="F91" t="str">
            <v>BROOKLYN</v>
          </cell>
          <cell r="G91" t="str">
            <v>NY</v>
          </cell>
          <cell r="H91">
            <v>11206</v>
          </cell>
          <cell r="I91" t="str">
            <v>11-3228540</v>
          </cell>
          <cell r="J91" t="str">
            <v>N/A</v>
          </cell>
          <cell r="K91" t="str">
            <v>CW-113228540</v>
          </cell>
          <cell r="L91" t="str">
            <v>SJ-03278</v>
          </cell>
          <cell r="M91" t="str">
            <v>OTP-10167</v>
          </cell>
          <cell r="N91">
            <v>2018032</v>
          </cell>
          <cell r="O91">
            <v>7184433456</v>
          </cell>
          <cell r="P91" t="str">
            <v>Laxmi Ramlall, President</v>
          </cell>
          <cell r="Q91" t="str">
            <v>RAMLALLIZM@AOL.COM</v>
          </cell>
          <cell r="R91">
            <v>43108</v>
          </cell>
          <cell r="S91">
            <v>43116</v>
          </cell>
          <cell r="T91">
            <v>600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 t="str">
            <v>..\CTX\Images\2018 CTX-AW_Images\SJ-03278.pdf</v>
          </cell>
          <cell r="AC91">
            <v>0</v>
          </cell>
          <cell r="AD91">
            <v>0</v>
          </cell>
          <cell r="AE91" t="str">
            <v>42 MELROSE STREET</v>
          </cell>
          <cell r="AF91" t="str">
            <v>BROOKLYN</v>
          </cell>
          <cell r="AG91" t="str">
            <v>NY</v>
          </cell>
          <cell r="AH91">
            <v>11206</v>
          </cell>
        </row>
        <row r="92">
          <cell r="A92" t="str">
            <v>OTP-10168</v>
          </cell>
          <cell r="B92">
            <v>91</v>
          </cell>
          <cell r="C92" t="str">
            <v>RELIABLE TELECOMMUNICATION, INC.</v>
          </cell>
          <cell r="D92" t="str">
            <v>RELIABLE LUCKY DISTRIBUTOR</v>
          </cell>
          <cell r="E92" t="str">
            <v>1096 NOSTRAND AVE</v>
          </cell>
          <cell r="F92" t="str">
            <v>REGO PARK</v>
          </cell>
          <cell r="G92" t="str">
            <v>NY</v>
          </cell>
          <cell r="H92">
            <v>11374</v>
          </cell>
          <cell r="I92" t="str">
            <v>20-0931734</v>
          </cell>
          <cell r="J92" t="str">
            <v>N/A</v>
          </cell>
          <cell r="K92" t="str">
            <v>CW-200931734</v>
          </cell>
          <cell r="L92" t="str">
            <v>SJ-03498</v>
          </cell>
          <cell r="M92" t="str">
            <v>OTP-10168</v>
          </cell>
          <cell r="N92">
            <v>2018061</v>
          </cell>
          <cell r="O92">
            <v>7188966517</v>
          </cell>
          <cell r="P92" t="str">
            <v>Nasir Ghesani, CEO</v>
          </cell>
          <cell r="Q92" t="str">
            <v>ghesani@reliable.com</v>
          </cell>
          <cell r="R92">
            <v>43201</v>
          </cell>
          <cell r="S92">
            <v>43202</v>
          </cell>
          <cell r="T92">
            <v>600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 t="str">
            <v>..\CTX\Images\2018 CTX-AW_Images\SJ-03498.pdf</v>
          </cell>
          <cell r="AC92">
            <v>0</v>
          </cell>
          <cell r="AD92">
            <v>0</v>
          </cell>
          <cell r="AE92" t="str">
            <v>92-29 QUEENS BLVD., CU 10</v>
          </cell>
          <cell r="AF92" t="str">
            <v>REGO PARK</v>
          </cell>
          <cell r="AG92" t="str">
            <v>NY</v>
          </cell>
          <cell r="AH92">
            <v>11374</v>
          </cell>
        </row>
        <row r="93">
          <cell r="A93" t="str">
            <v>OTP-10112</v>
          </cell>
          <cell r="B93">
            <v>92</v>
          </cell>
          <cell r="C93" t="str">
            <v>REX PIPE SHOP INC.</v>
          </cell>
          <cell r="D93">
            <v>0</v>
          </cell>
          <cell r="E93" t="str">
            <v>7615 BOEING DRIVE</v>
          </cell>
          <cell r="F93" t="str">
            <v>NEW YORK</v>
          </cell>
          <cell r="G93" t="str">
            <v>NY</v>
          </cell>
          <cell r="H93">
            <v>10005</v>
          </cell>
          <cell r="I93" t="str">
            <v>13-5342710</v>
          </cell>
          <cell r="J93" t="str">
            <v>N/A</v>
          </cell>
          <cell r="K93" t="str">
            <v>TW-135342710</v>
          </cell>
          <cell r="L93" t="str">
            <v>N/A</v>
          </cell>
          <cell r="M93" t="str">
            <v>OTP-10112</v>
          </cell>
          <cell r="N93">
            <v>2018067</v>
          </cell>
          <cell r="O93">
            <v>2129623355</v>
          </cell>
          <cell r="P93" t="str">
            <v>VINCENT NASTRI - PRESIDENT</v>
          </cell>
          <cell r="Q93" t="str">
            <v>BARCLAYREXCIGARS@GMAIL.COM</v>
          </cell>
          <cell r="R93">
            <v>43229</v>
          </cell>
          <cell r="S93">
            <v>0</v>
          </cell>
          <cell r="T93">
            <v>600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 t="str">
            <v>..\CTX\Images\2018-CTX-OTP IMAGE\OTP-10112.pdf</v>
          </cell>
          <cell r="AC93">
            <v>0</v>
          </cell>
          <cell r="AD93">
            <v>0</v>
          </cell>
          <cell r="AE93" t="str">
            <v>126 PEARL STREET</v>
          </cell>
          <cell r="AF93" t="str">
            <v>NEW YORK</v>
          </cell>
          <cell r="AG93" t="str">
            <v>NY</v>
          </cell>
          <cell r="AH93">
            <v>10005</v>
          </cell>
        </row>
        <row r="94">
          <cell r="A94" t="str">
            <v>OTP-10169</v>
          </cell>
          <cell r="B94">
            <v>93</v>
          </cell>
          <cell r="C94" t="str">
            <v>RIDGEWOOD TOBACCO &amp; CANDY, INC.</v>
          </cell>
          <cell r="D94">
            <v>0</v>
          </cell>
          <cell r="E94" t="str">
            <v>188 BAY RIDGE AVENUE</v>
          </cell>
          <cell r="F94" t="str">
            <v>RIDGEWOOD</v>
          </cell>
          <cell r="G94" t="str">
            <v>NY</v>
          </cell>
          <cell r="H94">
            <v>11385</v>
          </cell>
          <cell r="I94" t="str">
            <v>11-3404586</v>
          </cell>
          <cell r="J94" t="str">
            <v>N/A</v>
          </cell>
          <cell r="K94" t="str">
            <v>CW-113404586</v>
          </cell>
          <cell r="L94" t="str">
            <v>SJ-03330</v>
          </cell>
          <cell r="M94" t="str">
            <v>OTP-10169</v>
          </cell>
          <cell r="N94">
            <v>2018006</v>
          </cell>
          <cell r="O94">
            <v>7188213797</v>
          </cell>
          <cell r="P94" t="str">
            <v>Jane Kehoe, President</v>
          </cell>
          <cell r="Q94" t="str">
            <v>RONKEHOE@AOL.COM</v>
          </cell>
          <cell r="R94">
            <v>43084</v>
          </cell>
          <cell r="S94">
            <v>43109</v>
          </cell>
          <cell r="T94">
            <v>600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 t="str">
            <v>..\CTX\Images\2018 CTX-AW_Images\SJ-03330.pdf</v>
          </cell>
          <cell r="AC94">
            <v>0</v>
          </cell>
          <cell r="AD94">
            <v>0</v>
          </cell>
          <cell r="AE94" t="str">
            <v>77-04 CYPRESS AVENUE</v>
          </cell>
          <cell r="AF94" t="str">
            <v>RIDGEWOOD</v>
          </cell>
          <cell r="AG94" t="str">
            <v>NY</v>
          </cell>
          <cell r="AH94">
            <v>11385</v>
          </cell>
        </row>
        <row r="95">
          <cell r="A95" t="str">
            <v>OTP-10170</v>
          </cell>
          <cell r="B95">
            <v>94</v>
          </cell>
          <cell r="C95" t="str">
            <v>S/A CIGARETTE CO., INC.</v>
          </cell>
          <cell r="D95">
            <v>0</v>
          </cell>
          <cell r="E95" t="str">
            <v>1620 DECATUR STREET</v>
          </cell>
          <cell r="F95" t="str">
            <v>BRONX</v>
          </cell>
          <cell r="G95" t="str">
            <v>NY</v>
          </cell>
          <cell r="H95">
            <v>10456</v>
          </cell>
          <cell r="I95" t="str">
            <v>13-3175507</v>
          </cell>
          <cell r="J95" t="str">
            <v>N/A</v>
          </cell>
          <cell r="K95" t="str">
            <v>CW-133175507</v>
          </cell>
          <cell r="L95" t="str">
            <v>SJ-03485</v>
          </cell>
          <cell r="M95" t="str">
            <v>OTP-10170</v>
          </cell>
          <cell r="N95">
            <v>2018024</v>
          </cell>
          <cell r="O95">
            <v>7184025639</v>
          </cell>
          <cell r="P95" t="str">
            <v>Erasmo Baez, Owner</v>
          </cell>
          <cell r="Q95" t="str">
            <v>SANDACIG@YAHOO.COM</v>
          </cell>
          <cell r="R95">
            <v>43103</v>
          </cell>
          <cell r="S95">
            <v>43108</v>
          </cell>
          <cell r="T95">
            <v>600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 t="str">
            <v>..\CTX\Images\2018 CTX-AW_Images\SJ-03485.pdf</v>
          </cell>
          <cell r="AC95">
            <v>0</v>
          </cell>
          <cell r="AD95">
            <v>0</v>
          </cell>
          <cell r="AE95" t="str">
            <v>840 ST ANNS AVENUE</v>
          </cell>
          <cell r="AF95" t="str">
            <v>BRONX</v>
          </cell>
          <cell r="AG95" t="str">
            <v>NY</v>
          </cell>
          <cell r="AH95">
            <v>10456</v>
          </cell>
        </row>
        <row r="96">
          <cell r="A96" t="str">
            <v>OTP-10171</v>
          </cell>
          <cell r="B96">
            <v>95</v>
          </cell>
          <cell r="C96" t="str">
            <v>SAM'S SURPRISES, INC.</v>
          </cell>
          <cell r="D96">
            <v>0</v>
          </cell>
          <cell r="E96" t="str">
            <v>252 WEST 30TH STREET</v>
          </cell>
          <cell r="F96" t="str">
            <v xml:space="preserve">JACKSON HEIGHTS </v>
          </cell>
          <cell r="G96" t="str">
            <v>NY</v>
          </cell>
          <cell r="H96">
            <v>11372</v>
          </cell>
          <cell r="I96" t="str">
            <v>11-2841409</v>
          </cell>
          <cell r="J96" t="str">
            <v>N/A</v>
          </cell>
          <cell r="K96" t="str">
            <v>CW-112841409</v>
          </cell>
          <cell r="L96" t="str">
            <v>SJ-03318</v>
          </cell>
          <cell r="M96" t="str">
            <v>OTP-10171</v>
          </cell>
          <cell r="N96">
            <v>2018033</v>
          </cell>
          <cell r="O96">
            <v>7184463101</v>
          </cell>
          <cell r="P96" t="str">
            <v>Subhash Gandhi, President</v>
          </cell>
          <cell r="Q96" t="str">
            <v>MANOJNAIR65@YAHOO.COM</v>
          </cell>
          <cell r="R96">
            <v>43108</v>
          </cell>
          <cell r="S96">
            <v>43111</v>
          </cell>
          <cell r="T96">
            <v>600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 t="str">
            <v>..\CTX\Images\2018 CTX-AW_Images\SJ-03318.pdf</v>
          </cell>
          <cell r="AC96">
            <v>0</v>
          </cell>
          <cell r="AD96">
            <v>0</v>
          </cell>
          <cell r="AE96" t="str">
            <v>81-03 NORTHERN BLVD.</v>
          </cell>
          <cell r="AF96" t="str">
            <v xml:space="preserve">JACKSON HEIGHTS </v>
          </cell>
          <cell r="AG96" t="str">
            <v>NY</v>
          </cell>
          <cell r="AH96">
            <v>11372</v>
          </cell>
        </row>
        <row r="97">
          <cell r="A97" t="str">
            <v>OTP-10191</v>
          </cell>
          <cell r="B97">
            <v>96</v>
          </cell>
          <cell r="C97" t="str">
            <v>SANTANA PREMIUM CIGAR CORP.</v>
          </cell>
          <cell r="D97">
            <v>0</v>
          </cell>
          <cell r="E97" t="str">
            <v>6607 18TH AVENUE</v>
          </cell>
          <cell r="F97" t="str">
            <v>BROOKLYN</v>
          </cell>
          <cell r="G97" t="str">
            <v>NY</v>
          </cell>
          <cell r="H97">
            <v>11225</v>
          </cell>
          <cell r="I97" t="str">
            <v>26-3653144</v>
          </cell>
          <cell r="J97" t="str">
            <v>N/A</v>
          </cell>
          <cell r="K97" t="str">
            <v>TD-263653144</v>
          </cell>
          <cell r="L97" t="str">
            <v>N/A</v>
          </cell>
          <cell r="M97" t="str">
            <v>OTP-10191</v>
          </cell>
          <cell r="N97">
            <v>2018091</v>
          </cell>
          <cell r="O97">
            <v>3472407243</v>
          </cell>
          <cell r="P97" t="str">
            <v>JOSE HENRIQUEZ, President</v>
          </cell>
          <cell r="Q97" t="str">
            <v>jhenriquez58@aol.com</v>
          </cell>
          <cell r="R97">
            <v>43249</v>
          </cell>
          <cell r="S97">
            <v>43249</v>
          </cell>
          <cell r="T97">
            <v>600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 t="str">
            <v>..\CTX\Images\2018-CTX-OTP IMAGE\OTP-10191.pdf</v>
          </cell>
          <cell r="AC97">
            <v>0</v>
          </cell>
          <cell r="AD97">
            <v>0</v>
          </cell>
          <cell r="AE97" t="str">
            <v>1096 NOSTRAND AVE</v>
          </cell>
          <cell r="AF97" t="str">
            <v>BROOKLYN</v>
          </cell>
          <cell r="AG97" t="str">
            <v>NY</v>
          </cell>
          <cell r="AH97">
            <v>11225</v>
          </cell>
        </row>
        <row r="98">
          <cell r="A98" t="str">
            <v>OTP-10162</v>
          </cell>
          <cell r="B98">
            <v>97</v>
          </cell>
          <cell r="C98" t="str">
            <v>SHERMAN'S 1400 BROADWAY N.Y.C., LLC</v>
          </cell>
          <cell r="D98" t="str">
            <v>NAT SHERMAN</v>
          </cell>
          <cell r="E98" t="str">
            <v>2417 CONEY ISLAND AVENUE</v>
          </cell>
          <cell r="F98" t="str">
            <v>GREENSBORO</v>
          </cell>
          <cell r="G98" t="str">
            <v>NC</v>
          </cell>
          <cell r="H98">
            <v>27409</v>
          </cell>
          <cell r="I98" t="str">
            <v>13-2586617</v>
          </cell>
          <cell r="J98">
            <v>799</v>
          </cell>
          <cell r="K98" t="str">
            <v>CW-132586617</v>
          </cell>
          <cell r="L98" t="str">
            <v>AJ-03497</v>
          </cell>
          <cell r="M98" t="str">
            <v>OTP-10162</v>
          </cell>
          <cell r="N98">
            <v>2018060</v>
          </cell>
          <cell r="O98">
            <v>2017359046</v>
          </cell>
          <cell r="P98" t="str">
            <v>Tom Ahearn, Tax Administrator</v>
          </cell>
          <cell r="Q98" t="str">
            <v>tahearn@natsherman.com</v>
          </cell>
          <cell r="R98">
            <v>43181</v>
          </cell>
          <cell r="S98">
            <v>43187</v>
          </cell>
          <cell r="T98">
            <v>600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 t="str">
            <v>..\CTX\Images\2018 CTX-AW_Images\AJ-03497.pdf</v>
          </cell>
          <cell r="AC98">
            <v>0</v>
          </cell>
          <cell r="AD98">
            <v>0</v>
          </cell>
          <cell r="AE98" t="str">
            <v>10 STERLING BLVD., 3RD FLOOR</v>
          </cell>
          <cell r="AF98" t="str">
            <v>ENGLEWOOD</v>
          </cell>
          <cell r="AG98" t="str">
            <v>NJ</v>
          </cell>
          <cell r="AH98">
            <v>7631</v>
          </cell>
        </row>
        <row r="99">
          <cell r="A99" t="str">
            <v>OTP-10209</v>
          </cell>
          <cell r="B99">
            <v>98</v>
          </cell>
          <cell r="C99" t="str">
            <v>SHIPMENT DISTRIBUTOR CORP</v>
          </cell>
          <cell r="D99">
            <v>0</v>
          </cell>
          <cell r="E99" t="str">
            <v>150 CRESCENT STREET</v>
          </cell>
          <cell r="F99" t="str">
            <v>BROOKLYN</v>
          </cell>
          <cell r="G99" t="str">
            <v>NY</v>
          </cell>
          <cell r="H99">
            <v>11220</v>
          </cell>
          <cell r="I99" t="str">
            <v>27-4234274</v>
          </cell>
          <cell r="J99" t="str">
            <v>N/A</v>
          </cell>
          <cell r="K99" t="str">
            <v>TD-274234274</v>
          </cell>
          <cell r="L99" t="str">
            <v>N/A</v>
          </cell>
          <cell r="M99" t="str">
            <v>OTP-10209</v>
          </cell>
          <cell r="N99">
            <v>2018109</v>
          </cell>
          <cell r="O99" t="str">
            <v>(347) 335-0324</v>
          </cell>
          <cell r="P99" t="str">
            <v>Sadek, Alayah</v>
          </cell>
          <cell r="Q99">
            <v>0</v>
          </cell>
          <cell r="R99">
            <v>43276</v>
          </cell>
          <cell r="S99">
            <v>43277</v>
          </cell>
          <cell r="T99">
            <v>600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 t="str">
            <v>..\CTX\Images\2018-CTX-OTP IMAGE\OTP-10209.pdf</v>
          </cell>
          <cell r="AC99">
            <v>0</v>
          </cell>
          <cell r="AD99">
            <v>0</v>
          </cell>
          <cell r="AE99" t="str">
            <v>188 BAY RIDGE AVENUE</v>
          </cell>
          <cell r="AF99" t="str">
            <v>BROOKLYN</v>
          </cell>
          <cell r="AG99" t="str">
            <v>NY</v>
          </cell>
          <cell r="AH99">
            <v>11220</v>
          </cell>
        </row>
        <row r="100">
          <cell r="A100" t="str">
            <v>OTP-10211</v>
          </cell>
          <cell r="B100">
            <v>99</v>
          </cell>
          <cell r="C100" t="str">
            <v>SKYLINE PRICE ONE CORP.</v>
          </cell>
          <cell r="D100">
            <v>0</v>
          </cell>
          <cell r="E100" t="str">
            <v xml:space="preserve">751753 TONNELE AVE. </v>
          </cell>
          <cell r="F100" t="str">
            <v>RIDGEWOOD</v>
          </cell>
          <cell r="G100" t="str">
            <v>NY</v>
          </cell>
          <cell r="H100">
            <v>11385</v>
          </cell>
          <cell r="I100" t="str">
            <v>46-2123835</v>
          </cell>
          <cell r="J100" t="str">
            <v>N/A</v>
          </cell>
          <cell r="K100" t="str">
            <v>TD-462123835</v>
          </cell>
          <cell r="L100" t="str">
            <v>N/A</v>
          </cell>
          <cell r="M100" t="str">
            <v>OTP-10211</v>
          </cell>
          <cell r="N100">
            <v>2018111</v>
          </cell>
          <cell r="O100">
            <v>7184567222</v>
          </cell>
          <cell r="P100" t="str">
            <v>Fath Alnamar, President</v>
          </cell>
          <cell r="Q100" t="str">
            <v>gaberalgahim@gmail.com</v>
          </cell>
          <cell r="R100">
            <v>43283</v>
          </cell>
          <cell r="S100">
            <v>43283</v>
          </cell>
          <cell r="T100">
            <v>600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 t="str">
            <v>..\CTX\Images\2018-CTX-OTP IMAGE\OTP-10211.pdf</v>
          </cell>
          <cell r="AC100">
            <v>0</v>
          </cell>
          <cell r="AD100">
            <v>0</v>
          </cell>
          <cell r="AE100" t="str">
            <v>1620 DECATUR STREET</v>
          </cell>
          <cell r="AF100" t="str">
            <v>RIDGEWOOD</v>
          </cell>
          <cell r="AG100" t="str">
            <v>NY</v>
          </cell>
          <cell r="AH100">
            <v>11385</v>
          </cell>
        </row>
        <row r="101">
          <cell r="A101" t="str">
            <v>OTP-10172</v>
          </cell>
          <cell r="B101">
            <v>100</v>
          </cell>
          <cell r="C101" t="str">
            <v>SMILE WHOLESALERS, INC.</v>
          </cell>
          <cell r="D101">
            <v>0</v>
          </cell>
          <cell r="E101" t="str">
            <v>1100 PROSPERITY ROAD</v>
          </cell>
          <cell r="F101" t="str">
            <v>NEW YORK</v>
          </cell>
          <cell r="G101" t="str">
            <v>NY</v>
          </cell>
          <cell r="H101">
            <v>10001</v>
          </cell>
          <cell r="I101" t="str">
            <v>22-3129269</v>
          </cell>
          <cell r="J101" t="str">
            <v>N/A</v>
          </cell>
          <cell r="K101" t="str">
            <v>CW-223129269</v>
          </cell>
          <cell r="L101" t="str">
            <v>SJ-03201</v>
          </cell>
          <cell r="M101" t="str">
            <v>OTP-10172</v>
          </cell>
          <cell r="N101">
            <v>2018004</v>
          </cell>
          <cell r="O101">
            <v>2122790175</v>
          </cell>
          <cell r="P101" t="str">
            <v>Govind Patel, Treasurer</v>
          </cell>
          <cell r="Q101" t="str">
            <v>smilewholesalers@yahoo.com</v>
          </cell>
          <cell r="R101">
            <v>43080</v>
          </cell>
          <cell r="S101">
            <v>43109</v>
          </cell>
          <cell r="T101">
            <v>600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..\CTX\Images\2018 CTX-AW_Images\SJ-03201.pdf</v>
          </cell>
          <cell r="AC101">
            <v>0</v>
          </cell>
          <cell r="AD101">
            <v>0</v>
          </cell>
          <cell r="AE101" t="str">
            <v>252 WEST 30TH STREET</v>
          </cell>
          <cell r="AF101" t="str">
            <v>NEW YORK</v>
          </cell>
          <cell r="AG101" t="str">
            <v>NY</v>
          </cell>
          <cell r="AH101">
            <v>10001</v>
          </cell>
        </row>
        <row r="102">
          <cell r="A102" t="str">
            <v>OTP-10110</v>
          </cell>
          <cell r="B102">
            <v>101</v>
          </cell>
          <cell r="C102" t="str">
            <v>SMOKE STAX III INC.</v>
          </cell>
          <cell r="D102">
            <v>0</v>
          </cell>
          <cell r="E102" t="str">
            <v>4067 COUNTY ROAD 130</v>
          </cell>
          <cell r="F102" t="str">
            <v>BROOKLYN</v>
          </cell>
          <cell r="G102" t="str">
            <v>NY</v>
          </cell>
          <cell r="H102">
            <v>11204</v>
          </cell>
          <cell r="I102" t="str">
            <v>20-8988610</v>
          </cell>
          <cell r="J102" t="str">
            <v>N/A</v>
          </cell>
          <cell r="K102" t="str">
            <v>TW-208988610</v>
          </cell>
          <cell r="L102" t="str">
            <v>N/A</v>
          </cell>
          <cell r="M102" t="str">
            <v>OTP-10110</v>
          </cell>
          <cell r="N102">
            <v>2018072</v>
          </cell>
          <cell r="O102">
            <v>7182590736</v>
          </cell>
          <cell r="P102" t="str">
            <v>DHARMESH H. CHOKSHI - PRESIDENT</v>
          </cell>
          <cell r="Q102" t="str">
            <v>SMOKESTAX3@GMAIL.COM</v>
          </cell>
          <cell r="R102">
            <v>43234</v>
          </cell>
          <cell r="S102">
            <v>0</v>
          </cell>
          <cell r="T102">
            <v>600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..\CTX\Images\2018-CTX-OTP IMAGE\OTP-10110.pdf</v>
          </cell>
          <cell r="AC102">
            <v>0</v>
          </cell>
          <cell r="AD102">
            <v>0</v>
          </cell>
          <cell r="AE102" t="str">
            <v>6607 18TH AVENUE</v>
          </cell>
          <cell r="AF102" t="str">
            <v>BROOKLYN</v>
          </cell>
          <cell r="AG102" t="str">
            <v>NY</v>
          </cell>
          <cell r="AH102">
            <v>11204</v>
          </cell>
        </row>
        <row r="103">
          <cell r="A103" t="str">
            <v>OTP-10216</v>
          </cell>
          <cell r="B103">
            <v>102</v>
          </cell>
          <cell r="C103" t="str">
            <v>SNAGGER, INC</v>
          </cell>
          <cell r="D103" t="str">
            <v>CONQUISTADOR CIGAR PARLOR</v>
          </cell>
          <cell r="E103" t="str">
            <v>4228 S. 72ND STREET</v>
          </cell>
          <cell r="F103" t="str">
            <v>BROOKLYN</v>
          </cell>
          <cell r="G103" t="str">
            <v>NY</v>
          </cell>
          <cell r="H103">
            <v>11223</v>
          </cell>
          <cell r="I103" t="str">
            <v>47-3135997</v>
          </cell>
          <cell r="J103" t="str">
            <v>N/A</v>
          </cell>
          <cell r="K103" t="str">
            <v>TD-473135997</v>
          </cell>
          <cell r="L103" t="str">
            <v>N/A</v>
          </cell>
          <cell r="M103" t="str">
            <v>OTP-10216</v>
          </cell>
          <cell r="N103">
            <v>2018116</v>
          </cell>
          <cell r="O103" t="str">
            <v>(917)692-5292</v>
          </cell>
          <cell r="P103" t="str">
            <v>Igor Shafran, President</v>
          </cell>
          <cell r="Q103" t="str">
            <v>igor.shafran@cigarvenue.com</v>
          </cell>
          <cell r="R103">
            <v>43322</v>
          </cell>
          <cell r="S103">
            <v>43325</v>
          </cell>
          <cell r="T103">
            <v>600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..\CTX\Images\2018-CTX-OTP IMAGE\OTP-10216.pdf</v>
          </cell>
          <cell r="AC103">
            <v>0</v>
          </cell>
          <cell r="AD103">
            <v>0</v>
          </cell>
          <cell r="AE103" t="str">
            <v>2417 CONEY ISLAND AVENUE</v>
          </cell>
          <cell r="AF103" t="str">
            <v>BROOKLYN</v>
          </cell>
          <cell r="AG103" t="str">
            <v>NY</v>
          </cell>
          <cell r="AH103">
            <v>11223</v>
          </cell>
        </row>
        <row r="104">
          <cell r="A104" t="str">
            <v>OTP-10173</v>
          </cell>
          <cell r="B104">
            <v>103</v>
          </cell>
          <cell r="C104" t="str">
            <v>SUNRISE CANDY &amp; TOBACCO CORP.</v>
          </cell>
          <cell r="D104">
            <v>0</v>
          </cell>
          <cell r="E104" t="str">
            <v>395 MEACHAM AVENUE</v>
          </cell>
          <cell r="F104" t="str">
            <v>BROOKLYN</v>
          </cell>
          <cell r="G104" t="str">
            <v>NY</v>
          </cell>
          <cell r="H104">
            <v>11208</v>
          </cell>
          <cell r="I104" t="str">
            <v>11-2228966</v>
          </cell>
          <cell r="J104" t="str">
            <v>486</v>
          </cell>
          <cell r="K104" t="str">
            <v>CW-112228966</v>
          </cell>
          <cell r="L104" t="str">
            <v>AJ-00075</v>
          </cell>
          <cell r="M104" t="str">
            <v>OTP-10173</v>
          </cell>
          <cell r="N104">
            <v>2018009</v>
          </cell>
          <cell r="O104">
            <v>7182355030</v>
          </cell>
          <cell r="P104" t="str">
            <v>Francis Gartherffner, President</v>
          </cell>
          <cell r="Q104" t="str">
            <v>sunrisecandy@aol.com</v>
          </cell>
          <cell r="R104">
            <v>43082</v>
          </cell>
          <cell r="S104">
            <v>43109</v>
          </cell>
          <cell r="T104">
            <v>600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 t="str">
            <v>..\CTX\Images\2018 CTX-AW_Images\AJ-00075.pdf</v>
          </cell>
          <cell r="AC104">
            <v>0</v>
          </cell>
          <cell r="AD104">
            <v>0</v>
          </cell>
          <cell r="AE104" t="str">
            <v>150 CRESCENT STREET</v>
          </cell>
          <cell r="AF104" t="str">
            <v>BROOKLYN</v>
          </cell>
          <cell r="AG104" t="str">
            <v>NY</v>
          </cell>
          <cell r="AH104">
            <v>11208</v>
          </cell>
        </row>
        <row r="105">
          <cell r="A105" t="str">
            <v>OTP-10174</v>
          </cell>
          <cell r="B105">
            <v>104</v>
          </cell>
          <cell r="C105" t="str">
            <v>SUNRISE WHOLESALERS, INC.</v>
          </cell>
          <cell r="D105">
            <v>0</v>
          </cell>
          <cell r="E105" t="str">
            <v>1021 E CARY STE 1600</v>
          </cell>
          <cell r="F105" t="str">
            <v>JERSEY CITY</v>
          </cell>
          <cell r="G105" t="str">
            <v>NJ</v>
          </cell>
          <cell r="H105">
            <v>7307</v>
          </cell>
          <cell r="I105" t="str">
            <v>13-4045191</v>
          </cell>
          <cell r="J105" t="str">
            <v>N/A</v>
          </cell>
          <cell r="K105" t="str">
            <v>CW-134045191</v>
          </cell>
          <cell r="L105" t="str">
            <v>SJ-03350</v>
          </cell>
          <cell r="M105" t="str">
            <v>OTP-10174</v>
          </cell>
          <cell r="N105">
            <v>2018021</v>
          </cell>
          <cell r="O105">
            <v>7183611112</v>
          </cell>
          <cell r="P105" t="str">
            <v>Himesh Patel, President</v>
          </cell>
          <cell r="Q105" t="str">
            <v>himesh2patel@gmail.com</v>
          </cell>
          <cell r="R105">
            <v>43095</v>
          </cell>
          <cell r="S105">
            <v>43110</v>
          </cell>
          <cell r="T105">
            <v>600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 t="str">
            <v>..\CTX\Images\2018 CTX-AW_Images\SJ-03350.pdf</v>
          </cell>
          <cell r="AC105">
            <v>0</v>
          </cell>
          <cell r="AD105">
            <v>0</v>
          </cell>
          <cell r="AE105" t="str">
            <v xml:space="preserve">751-753 TONNELE AVE. </v>
          </cell>
          <cell r="AF105" t="str">
            <v>JERSEY CITY</v>
          </cell>
          <cell r="AG105" t="str">
            <v>NJ</v>
          </cell>
          <cell r="AH105">
            <v>7307</v>
          </cell>
        </row>
        <row r="106">
          <cell r="A106" t="str">
            <v>OTP-10176</v>
          </cell>
          <cell r="B106">
            <v>105</v>
          </cell>
          <cell r="C106" t="str">
            <v>SUPER FOOD SERVICES, INC.</v>
          </cell>
          <cell r="D106" t="str">
            <v>SUPER FOOD SERVICES #058</v>
          </cell>
          <cell r="E106" t="str">
            <v>710 HARTLE STREET</v>
          </cell>
          <cell r="F106" t="str">
            <v>LIMA</v>
          </cell>
          <cell r="G106" t="str">
            <v>OH</v>
          </cell>
          <cell r="H106">
            <v>45802</v>
          </cell>
          <cell r="I106" t="str">
            <v>36-2407235</v>
          </cell>
          <cell r="J106" t="str">
            <v>794-01</v>
          </cell>
          <cell r="K106" t="str">
            <v>CW-362407235-01</v>
          </cell>
          <cell r="L106" t="str">
            <v>AJ-03489</v>
          </cell>
          <cell r="M106" t="str">
            <v>OTP-10176</v>
          </cell>
          <cell r="N106">
            <v>2018008</v>
          </cell>
          <cell r="O106">
            <v>4192283141</v>
          </cell>
          <cell r="P106" t="str">
            <v>Nancy Kimball, Sr. Paralegal</v>
          </cell>
          <cell r="Q106" t="str">
            <v>nancy.kimball@spartannash.com</v>
          </cell>
          <cell r="R106">
            <v>43082</v>
          </cell>
          <cell r="S106">
            <v>43110</v>
          </cell>
          <cell r="T106">
            <v>600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 t="str">
            <v>..\CTX\Images\2018 CTX-AW_Images\AJ-03489.pdf</v>
          </cell>
          <cell r="AC106">
            <v>0</v>
          </cell>
          <cell r="AD106">
            <v>0</v>
          </cell>
          <cell r="AE106" t="str">
            <v>850 76TH ST SW</v>
          </cell>
          <cell r="AF106" t="str">
            <v>BYRON CENTER</v>
          </cell>
          <cell r="AG106" t="str">
            <v>MI</v>
          </cell>
          <cell r="AH106">
            <v>49315</v>
          </cell>
        </row>
        <row r="107">
          <cell r="A107" t="str">
            <v>OTP-10175</v>
          </cell>
          <cell r="B107">
            <v>106</v>
          </cell>
          <cell r="C107" t="str">
            <v>SUPER FOOD SERVICES, INC.</v>
          </cell>
          <cell r="D107" t="str">
            <v>SUPER FOOD SERVICES #071</v>
          </cell>
          <cell r="E107" t="str">
            <v>2552 STATE ROAD</v>
          </cell>
          <cell r="F107" t="str">
            <v>BELLEFONTAINE</v>
          </cell>
          <cell r="G107" t="str">
            <v>OH</v>
          </cell>
          <cell r="H107">
            <v>43311</v>
          </cell>
          <cell r="I107" t="str">
            <v>36-2407235</v>
          </cell>
          <cell r="J107">
            <v>794</v>
          </cell>
          <cell r="K107" t="str">
            <v>CW-362407235</v>
          </cell>
          <cell r="L107" t="str">
            <v>AJ-03488</v>
          </cell>
          <cell r="M107" t="str">
            <v>OTP-10175</v>
          </cell>
          <cell r="N107">
            <v>2018010</v>
          </cell>
          <cell r="O107">
            <v>9375991110</v>
          </cell>
          <cell r="P107" t="str">
            <v>Nancy Kimball, Sr. Paralegal</v>
          </cell>
          <cell r="Q107" t="str">
            <v>nancy.kimball@spartannash.com</v>
          </cell>
          <cell r="R107">
            <v>43082</v>
          </cell>
          <cell r="S107">
            <v>43110</v>
          </cell>
          <cell r="T107">
            <v>600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 t="str">
            <v>..\CTX\Images\2018 CTX-AW_Images\AJ-03488.pdf</v>
          </cell>
          <cell r="AC107">
            <v>0</v>
          </cell>
          <cell r="AD107">
            <v>0</v>
          </cell>
          <cell r="AE107" t="str">
            <v>850 76TH ST SW</v>
          </cell>
          <cell r="AF107" t="str">
            <v>BYRON CENTER</v>
          </cell>
          <cell r="AG107" t="str">
            <v>MI</v>
          </cell>
          <cell r="AH107">
            <v>49315</v>
          </cell>
        </row>
        <row r="108">
          <cell r="A108" t="str">
            <v>OTP-10213</v>
          </cell>
          <cell r="B108">
            <v>107</v>
          </cell>
          <cell r="C108" t="str">
            <v xml:space="preserve">SUPER FOOD SERVICES, INC. </v>
          </cell>
          <cell r="D108" t="str">
            <v>SUPER FOOD SERVICES #067</v>
          </cell>
          <cell r="E108" t="str">
            <v>20307 LINDEN BLVD</v>
          </cell>
          <cell r="F108" t="str">
            <v>OMAHA</v>
          </cell>
          <cell r="G108" t="str">
            <v>NE</v>
          </cell>
          <cell r="H108">
            <v>68127</v>
          </cell>
          <cell r="I108" t="str">
            <v>36-2407235</v>
          </cell>
          <cell r="J108" t="str">
            <v>794-03</v>
          </cell>
          <cell r="K108" t="str">
            <v>TW-362407235</v>
          </cell>
          <cell r="L108" t="str">
            <v>AJ-03499</v>
          </cell>
          <cell r="M108" t="str">
            <v>OTP-10213</v>
          </cell>
          <cell r="N108">
            <v>2018113</v>
          </cell>
          <cell r="O108" t="str">
            <v>375-76-0730</v>
          </cell>
          <cell r="P108" t="str">
            <v>David Michael Staples, President</v>
          </cell>
          <cell r="Q108">
            <v>0</v>
          </cell>
          <cell r="R108">
            <v>43306</v>
          </cell>
          <cell r="S108">
            <v>43306</v>
          </cell>
          <cell r="T108">
            <v>600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 t="str">
            <v>..\CTX\Images\2018 CTX-AW_Images\AJ-03499.pdf</v>
          </cell>
          <cell r="AC108">
            <v>0</v>
          </cell>
          <cell r="AD108">
            <v>0</v>
          </cell>
          <cell r="AE108" t="str">
            <v>850 76TH ST SW</v>
          </cell>
          <cell r="AF108" t="str">
            <v>BYRON CENTER</v>
          </cell>
          <cell r="AG108" t="str">
            <v>MI</v>
          </cell>
          <cell r="AH108">
            <v>49315</v>
          </cell>
        </row>
        <row r="109">
          <cell r="A109" t="str">
            <v>OTP-10177</v>
          </cell>
          <cell r="B109">
            <v>108</v>
          </cell>
          <cell r="C109" t="str">
            <v>SUPER VALUE DISTRIBUTORS, INC.</v>
          </cell>
          <cell r="D109">
            <v>0</v>
          </cell>
          <cell r="E109" t="str">
            <v>1677 RICHMOND ROAD</v>
          </cell>
          <cell r="F109" t="str">
            <v>ELMONT</v>
          </cell>
          <cell r="G109" t="str">
            <v>NY</v>
          </cell>
          <cell r="H109">
            <v>11003</v>
          </cell>
          <cell r="I109" t="str">
            <v>11-3255776</v>
          </cell>
          <cell r="J109" t="str">
            <v>N/A</v>
          </cell>
          <cell r="K109" t="str">
            <v>CW-113255776</v>
          </cell>
          <cell r="L109" t="str">
            <v>SJ-03436</v>
          </cell>
          <cell r="M109" t="str">
            <v>OTP-10177</v>
          </cell>
          <cell r="N109">
            <v>2018042</v>
          </cell>
          <cell r="O109">
            <v>5165024560</v>
          </cell>
          <cell r="P109" t="str">
            <v>Altaf Oza, President</v>
          </cell>
          <cell r="Q109" t="str">
            <v>altaf02a@gmail.com</v>
          </cell>
          <cell r="R109">
            <v>43122</v>
          </cell>
          <cell r="S109">
            <v>43132</v>
          </cell>
          <cell r="T109">
            <v>600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..\CTX\Images\2018 CTX-AW_Images\SJ-03436.pdf</v>
          </cell>
          <cell r="AC109">
            <v>0</v>
          </cell>
          <cell r="AD109">
            <v>0</v>
          </cell>
          <cell r="AE109" t="str">
            <v>395 MEACHAM AVENUE</v>
          </cell>
          <cell r="AF109" t="str">
            <v>ELMONT</v>
          </cell>
          <cell r="AG109" t="str">
            <v>NY</v>
          </cell>
          <cell r="AH109">
            <v>11003</v>
          </cell>
        </row>
        <row r="110">
          <cell r="A110" t="str">
            <v>OTP-10206</v>
          </cell>
          <cell r="B110">
            <v>109</v>
          </cell>
          <cell r="C110" t="str">
            <v xml:space="preserve">SWEDISH MATCH NORTH AMERICA INC. </v>
          </cell>
          <cell r="D110">
            <v>0</v>
          </cell>
          <cell r="E110" t="str">
            <v>635637 MORRIS PARK AVENUE</v>
          </cell>
          <cell r="F110" t="str">
            <v xml:space="preserve">RICHMOND  </v>
          </cell>
          <cell r="G110" t="str">
            <v>VA</v>
          </cell>
          <cell r="H110">
            <v>23219</v>
          </cell>
          <cell r="I110" t="str">
            <v>62-1257378</v>
          </cell>
          <cell r="J110" t="str">
            <v>N/A</v>
          </cell>
          <cell r="K110" t="str">
            <v>TD-621257378</v>
          </cell>
          <cell r="L110" t="str">
            <v>N/A</v>
          </cell>
          <cell r="M110" t="str">
            <v>OTP-10206</v>
          </cell>
          <cell r="N110">
            <v>2018106</v>
          </cell>
          <cell r="O110">
            <v>8047875100</v>
          </cell>
          <cell r="P110" t="str">
            <v>Paul Sammartino</v>
          </cell>
          <cell r="Q110">
            <v>0</v>
          </cell>
          <cell r="R110">
            <v>43263</v>
          </cell>
          <cell r="S110">
            <v>43263</v>
          </cell>
          <cell r="T110">
            <v>600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..\CTX\Images\2018-CTX-OTP IMAGE\OTP-10206.pdf</v>
          </cell>
          <cell r="AC110">
            <v>0</v>
          </cell>
          <cell r="AD110">
            <v>0</v>
          </cell>
          <cell r="AE110" t="str">
            <v>1021 E CARY STE 1600</v>
          </cell>
          <cell r="AF110" t="str">
            <v xml:space="preserve">RICHMOND  </v>
          </cell>
          <cell r="AG110" t="str">
            <v>VA</v>
          </cell>
          <cell r="AH110">
            <v>23219</v>
          </cell>
        </row>
        <row r="111">
          <cell r="A111" t="str">
            <v>OTP-10195</v>
          </cell>
          <cell r="B111">
            <v>110</v>
          </cell>
          <cell r="C111" t="str">
            <v>SWIFIT-LITE TRADING INC</v>
          </cell>
          <cell r="D111">
            <v>0</v>
          </cell>
          <cell r="E111" t="str">
            <v xml:space="preserve">45 CHRISTOPHER STREET </v>
          </cell>
          <cell r="F111" t="str">
            <v>SAYREVILLE</v>
          </cell>
          <cell r="G111" t="str">
            <v>NJ</v>
          </cell>
          <cell r="H111">
            <v>8872</v>
          </cell>
          <cell r="I111" t="str">
            <v>27-1639696</v>
          </cell>
          <cell r="J111" t="str">
            <v>N/A</v>
          </cell>
          <cell r="K111" t="str">
            <v>TW-271639696</v>
          </cell>
          <cell r="L111" t="str">
            <v>N/A</v>
          </cell>
          <cell r="M111" t="str">
            <v>OTP-10195</v>
          </cell>
          <cell r="N111">
            <v>2018095</v>
          </cell>
          <cell r="O111">
            <v>7326051529</v>
          </cell>
          <cell r="P111" t="str">
            <v>HANY GEMIAN, OFFICER</v>
          </cell>
          <cell r="Q111" t="str">
            <v>nnasr@pnfcpa.com</v>
          </cell>
          <cell r="R111">
            <v>43250</v>
          </cell>
          <cell r="S111">
            <v>43251</v>
          </cell>
          <cell r="T111">
            <v>600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..\CTX\Images\2018-CTX-OTP IMAGE\OTP-10195.pdf</v>
          </cell>
          <cell r="AC111">
            <v>0</v>
          </cell>
          <cell r="AD111">
            <v>0</v>
          </cell>
          <cell r="AE111" t="str">
            <v>710 HARTLE STREET</v>
          </cell>
          <cell r="AF111" t="str">
            <v>SAYREVILLE</v>
          </cell>
          <cell r="AG111" t="str">
            <v>NJ</v>
          </cell>
          <cell r="AH111">
            <v>8872</v>
          </cell>
        </row>
        <row r="112">
          <cell r="A112" t="str">
            <v>OTP-10188</v>
          </cell>
          <cell r="B112">
            <v>111</v>
          </cell>
          <cell r="C112" t="str">
            <v>SZ WHOLESALE</v>
          </cell>
          <cell r="D112">
            <v>0</v>
          </cell>
          <cell r="E112" t="str">
            <v>1844 BATH AVENUE</v>
          </cell>
          <cell r="F112" t="str">
            <v>BENSALEM</v>
          </cell>
          <cell r="G112" t="str">
            <v>PA</v>
          </cell>
          <cell r="H112">
            <v>19020</v>
          </cell>
          <cell r="I112" t="str">
            <v>81-1939538</v>
          </cell>
          <cell r="J112" t="str">
            <v>N/A</v>
          </cell>
          <cell r="K112" t="str">
            <v>TW-811939538</v>
          </cell>
          <cell r="L112" t="str">
            <v>N/A</v>
          </cell>
          <cell r="M112" t="str">
            <v>OTP-10188</v>
          </cell>
          <cell r="N112">
            <v>2018088</v>
          </cell>
          <cell r="O112">
            <v>2152451019</v>
          </cell>
          <cell r="P112" t="str">
            <v>Sahil Ambani, President</v>
          </cell>
          <cell r="Q112" t="str">
            <v>sambani@smokers-zone.com</v>
          </cell>
          <cell r="R112">
            <v>43245</v>
          </cell>
          <cell r="S112">
            <v>43249</v>
          </cell>
          <cell r="T112">
            <v>600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..\CTX\Images\2018-CTX-OTP IMAGE\OTP-10188.pdf</v>
          </cell>
          <cell r="AC112">
            <v>0</v>
          </cell>
          <cell r="AD112">
            <v>0</v>
          </cell>
          <cell r="AE112" t="str">
            <v>2552 STATE ROAD</v>
          </cell>
          <cell r="AF112" t="str">
            <v>BENSALEM</v>
          </cell>
          <cell r="AG112" t="str">
            <v>PA</v>
          </cell>
          <cell r="AH112">
            <v>19020</v>
          </cell>
        </row>
        <row r="113">
          <cell r="A113" t="str">
            <v>OTP-10178</v>
          </cell>
          <cell r="B113">
            <v>112</v>
          </cell>
          <cell r="C113" t="str">
            <v>T&amp;R TOBACCO SALES CO., INC.</v>
          </cell>
          <cell r="D113">
            <v>0</v>
          </cell>
          <cell r="E113" t="str">
            <v>5436 48TH STREET</v>
          </cell>
          <cell r="F113" t="str">
            <v>ST. ALBANS</v>
          </cell>
          <cell r="G113" t="str">
            <v>NY</v>
          </cell>
          <cell r="H113">
            <v>11412</v>
          </cell>
          <cell r="I113" t="str">
            <v>11-2603840</v>
          </cell>
          <cell r="J113" t="str">
            <v>N/A</v>
          </cell>
          <cell r="K113" t="str">
            <v>CW-112603840</v>
          </cell>
          <cell r="L113" t="str">
            <v>SJ-02826</v>
          </cell>
          <cell r="M113" t="str">
            <v>OTP-10178</v>
          </cell>
          <cell r="N113">
            <v>2018030</v>
          </cell>
          <cell r="O113">
            <v>7185254283</v>
          </cell>
          <cell r="P113" t="str">
            <v>Juan Rodriguez, President</v>
          </cell>
          <cell r="Q113" t="str">
            <v>trsales_jr@msn.com</v>
          </cell>
          <cell r="R113">
            <v>43108</v>
          </cell>
          <cell r="S113">
            <v>43112</v>
          </cell>
          <cell r="T113">
            <v>600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..\CTX\Images\2018 CTX-AW_Images\SJ-02826.pdf</v>
          </cell>
          <cell r="AC113">
            <v>0</v>
          </cell>
          <cell r="AD113">
            <v>0</v>
          </cell>
          <cell r="AE113" t="str">
            <v>203-07 LINDEN BLVD</v>
          </cell>
          <cell r="AF113" t="str">
            <v>ST. ALBANS</v>
          </cell>
          <cell r="AG113" t="str">
            <v>NY</v>
          </cell>
          <cell r="AH113">
            <v>11412</v>
          </cell>
        </row>
        <row r="114">
          <cell r="A114" t="str">
            <v>OTP-10120</v>
          </cell>
          <cell r="B114">
            <v>113</v>
          </cell>
          <cell r="C114" t="str">
            <v>THE CIGAR CAFÉ, INC.</v>
          </cell>
          <cell r="D114" t="str">
            <v>CARMINE'S CIGARS</v>
          </cell>
          <cell r="E114" t="str">
            <v>5305 4TH AVENUE</v>
          </cell>
          <cell r="F114" t="str">
            <v>STATEN ISLAND</v>
          </cell>
          <cell r="G114" t="str">
            <v>NY</v>
          </cell>
          <cell r="H114">
            <v>10304</v>
          </cell>
          <cell r="I114" t="str">
            <v>13-3896930</v>
          </cell>
          <cell r="J114" t="str">
            <v>N/A</v>
          </cell>
          <cell r="K114" t="str">
            <v>TW-133896930</v>
          </cell>
          <cell r="L114" t="str">
            <v>N/A</v>
          </cell>
          <cell r="M114" t="str">
            <v>OTP-10120</v>
          </cell>
          <cell r="N114">
            <v>2018080</v>
          </cell>
          <cell r="O114">
            <v>7183516637</v>
          </cell>
          <cell r="P114" t="str">
            <v>JOSEPH VARGHESE - PRESIDENT</v>
          </cell>
          <cell r="Q114">
            <v>0</v>
          </cell>
          <cell r="R114">
            <v>43238</v>
          </cell>
          <cell r="S114">
            <v>0</v>
          </cell>
          <cell r="T114">
            <v>600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>..\CTX\Images\2018-CTX-OTP IMAGE\OTP-10120.pdf</v>
          </cell>
          <cell r="AC114">
            <v>0</v>
          </cell>
          <cell r="AD114">
            <v>0</v>
          </cell>
          <cell r="AE114" t="str">
            <v>1677 RICHMOND ROAD</v>
          </cell>
          <cell r="AF114" t="str">
            <v>STATEN ISLAND</v>
          </cell>
          <cell r="AG114" t="str">
            <v>NY</v>
          </cell>
          <cell r="AH114">
            <v>10304</v>
          </cell>
        </row>
        <row r="115">
          <cell r="A115" t="str">
            <v>OTP-10179</v>
          </cell>
          <cell r="B115">
            <v>114</v>
          </cell>
          <cell r="C115" t="str">
            <v>THE KOGER COMPANY, INC.</v>
          </cell>
          <cell r="D115">
            <v>0</v>
          </cell>
          <cell r="E115" t="str">
            <v>8107 NW 29TH STREET</v>
          </cell>
          <cell r="F115" t="str">
            <v>BRONX</v>
          </cell>
          <cell r="G115" t="str">
            <v>NY</v>
          </cell>
          <cell r="H115">
            <v>10460</v>
          </cell>
          <cell r="I115" t="str">
            <v>13-2725112</v>
          </cell>
          <cell r="J115" t="str">
            <v>615</v>
          </cell>
          <cell r="K115" t="str">
            <v>CW-132725112</v>
          </cell>
          <cell r="L115" t="str">
            <v>AJ-00343</v>
          </cell>
          <cell r="M115" t="str">
            <v>OTP-10179</v>
          </cell>
          <cell r="N115">
            <v>2018053</v>
          </cell>
          <cell r="O115">
            <v>7185975555</v>
          </cell>
          <cell r="P115" t="str">
            <v>Joe koenigsberger, Presiedent</v>
          </cell>
          <cell r="Q115">
            <v>0</v>
          </cell>
          <cell r="R115">
            <v>43122</v>
          </cell>
          <cell r="S115">
            <v>43122</v>
          </cell>
          <cell r="T115">
            <v>600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 t="str">
            <v>..\CTX\Images\2018 CTX-AW_Images\AJ-00343.pdf</v>
          </cell>
          <cell r="AC115">
            <v>0</v>
          </cell>
          <cell r="AD115">
            <v>0</v>
          </cell>
          <cell r="AE115" t="str">
            <v>635-637 MORRIS PARK AVENUE</v>
          </cell>
          <cell r="AF115" t="str">
            <v>BRONX</v>
          </cell>
          <cell r="AG115" t="str">
            <v>NY</v>
          </cell>
          <cell r="AH115">
            <v>10460</v>
          </cell>
        </row>
        <row r="116">
          <cell r="A116" t="str">
            <v>OTP-10200</v>
          </cell>
          <cell r="B116">
            <v>115</v>
          </cell>
          <cell r="C116" t="str">
            <v xml:space="preserve">THE SMOKING STOP, LTD. </v>
          </cell>
          <cell r="D116">
            <v>0</v>
          </cell>
          <cell r="E116" t="str">
            <v xml:space="preserve">355 DAVIDSONS MILL ROAD </v>
          </cell>
          <cell r="F116" t="str">
            <v>NEW YORK</v>
          </cell>
          <cell r="G116" t="str">
            <v>NY</v>
          </cell>
          <cell r="H116">
            <v>10014</v>
          </cell>
          <cell r="I116" t="str">
            <v>13-3991656</v>
          </cell>
          <cell r="J116" t="str">
            <v>N/A</v>
          </cell>
          <cell r="K116" t="str">
            <v>TD-133991656</v>
          </cell>
          <cell r="L116" t="str">
            <v>N/A</v>
          </cell>
          <cell r="M116" t="str">
            <v>OTP-10200</v>
          </cell>
          <cell r="N116">
            <v>2018100</v>
          </cell>
          <cell r="O116">
            <v>2129291151</v>
          </cell>
          <cell r="P116">
            <v>0</v>
          </cell>
          <cell r="Q116">
            <v>0</v>
          </cell>
          <cell r="R116">
            <v>43255</v>
          </cell>
          <cell r="S116">
            <v>43255</v>
          </cell>
          <cell r="T116">
            <v>600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 t="str">
            <v>..\CTX\Images\2018-CTX-OTP IMAGE\OTP-10200.pdf</v>
          </cell>
          <cell r="AC116">
            <v>0</v>
          </cell>
          <cell r="AD116">
            <v>0</v>
          </cell>
          <cell r="AE116" t="str">
            <v xml:space="preserve">45 CHRISTOPHER STREET </v>
          </cell>
          <cell r="AF116" t="str">
            <v>NEW YORK</v>
          </cell>
          <cell r="AG116" t="str">
            <v>NY</v>
          </cell>
          <cell r="AH116">
            <v>10014</v>
          </cell>
        </row>
        <row r="117">
          <cell r="A117" t="str">
            <v>OTP-10186</v>
          </cell>
          <cell r="B117">
            <v>116</v>
          </cell>
          <cell r="C117" t="str">
            <v>THREE STAR WHOLESALE CORPORATION</v>
          </cell>
          <cell r="D117">
            <v>0</v>
          </cell>
          <cell r="E117" t="str">
            <v>54 1/2 LUDLOW STREET</v>
          </cell>
          <cell r="F117" t="str">
            <v>BROOKLYN</v>
          </cell>
          <cell r="G117" t="str">
            <v>NY</v>
          </cell>
          <cell r="H117">
            <v>11214</v>
          </cell>
          <cell r="I117" t="str">
            <v>46-3946631</v>
          </cell>
          <cell r="J117" t="str">
            <v>N/A</v>
          </cell>
          <cell r="K117" t="str">
            <v>TW-463946631</v>
          </cell>
          <cell r="L117" t="str">
            <v>N/A</v>
          </cell>
          <cell r="M117" t="str">
            <v>OTP-10186</v>
          </cell>
          <cell r="N117">
            <v>2018086</v>
          </cell>
          <cell r="O117">
            <v>9179339944</v>
          </cell>
          <cell r="P117" t="str">
            <v>HAIFA JBARAH</v>
          </cell>
          <cell r="Q117" t="str">
            <v>three_star@aol.com</v>
          </cell>
          <cell r="R117">
            <v>43244</v>
          </cell>
          <cell r="S117">
            <v>43244</v>
          </cell>
          <cell r="T117">
            <v>600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 t="str">
            <v>..\CTX\Images\2018-CTX-OTP IMAGE\OTP-10186.pdf</v>
          </cell>
          <cell r="AC117">
            <v>0</v>
          </cell>
          <cell r="AD117">
            <v>0</v>
          </cell>
          <cell r="AE117" t="str">
            <v>1844 BATH AVENUE</v>
          </cell>
          <cell r="AF117" t="str">
            <v>BROOKLYN</v>
          </cell>
          <cell r="AG117" t="str">
            <v>NY</v>
          </cell>
          <cell r="AH117">
            <v>11214</v>
          </cell>
        </row>
        <row r="118">
          <cell r="A118" t="str">
            <v>OTP-10222</v>
          </cell>
          <cell r="B118">
            <v>117</v>
          </cell>
          <cell r="C118" t="str">
            <v>TOBACCO &amp; GIFT EMPORIUM CORP</v>
          </cell>
          <cell r="D118">
            <v>0</v>
          </cell>
          <cell r="E118" t="str">
            <v>3277 RICHMOND AVENUE</v>
          </cell>
          <cell r="F118" t="str">
            <v>STATEN ISLAND</v>
          </cell>
          <cell r="G118" t="str">
            <v>NY</v>
          </cell>
          <cell r="H118">
            <v>10312</v>
          </cell>
          <cell r="I118" t="str">
            <v>46-3357534</v>
          </cell>
          <cell r="J118" t="str">
            <v>N/A</v>
          </cell>
          <cell r="K118" t="str">
            <v>TD-463357534</v>
          </cell>
          <cell r="L118" t="str">
            <v>N/A</v>
          </cell>
          <cell r="M118" t="str">
            <v>OTP-10222</v>
          </cell>
          <cell r="N118">
            <v>2018122</v>
          </cell>
          <cell r="O118">
            <v>7189482899</v>
          </cell>
          <cell r="P118" t="str">
            <v>Sung Ho Kim, President</v>
          </cell>
          <cell r="Q118" t="str">
            <v>empirecigar@gmail.com</v>
          </cell>
          <cell r="R118">
            <v>43334</v>
          </cell>
          <cell r="S118">
            <v>43334</v>
          </cell>
          <cell r="T118">
            <v>600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 t="str">
            <v>..\CTX\Images\2018-CTX-OTP IMAGE\OTP-10222.pdf</v>
          </cell>
          <cell r="AC118">
            <v>0</v>
          </cell>
          <cell r="AD118">
            <v>0</v>
          </cell>
          <cell r="AE118" t="str">
            <v>3277 RICHMOND AVENUE</v>
          </cell>
          <cell r="AF118" t="str">
            <v>STATEN ISLAND</v>
          </cell>
          <cell r="AG118" t="str">
            <v>NY</v>
          </cell>
          <cell r="AH118">
            <v>10312</v>
          </cell>
        </row>
        <row r="119">
          <cell r="A119" t="str">
            <v>OTP-10180</v>
          </cell>
          <cell r="B119">
            <v>118</v>
          </cell>
          <cell r="C119" t="str">
            <v>TRI-STATE CANDY WHOLESALE, INC.</v>
          </cell>
          <cell r="D119">
            <v>0</v>
          </cell>
          <cell r="E119" t="str">
            <v>54-36 48TH STREET</v>
          </cell>
          <cell r="F119" t="str">
            <v xml:space="preserve">MASPETH </v>
          </cell>
          <cell r="G119" t="str">
            <v>NY</v>
          </cell>
          <cell r="H119">
            <v>11378</v>
          </cell>
          <cell r="I119" t="str">
            <v>41-2116214</v>
          </cell>
          <cell r="J119" t="str">
            <v>N/A</v>
          </cell>
          <cell r="K119" t="str">
            <v>CW-412116214</v>
          </cell>
          <cell r="L119" t="str">
            <v>SJ-03439</v>
          </cell>
          <cell r="M119" t="str">
            <v>OTP-10180</v>
          </cell>
          <cell r="N119">
            <v>2018026</v>
          </cell>
          <cell r="O119">
            <v>7183619700</v>
          </cell>
          <cell r="P119" t="str">
            <v>Kirti Ved, President</v>
          </cell>
          <cell r="Q119" t="str">
            <v>KIRTI@TRISTATEW.COM</v>
          </cell>
          <cell r="R119">
            <v>43108</v>
          </cell>
          <cell r="S119">
            <v>43111</v>
          </cell>
          <cell r="T119">
            <v>600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 t="str">
            <v>..\CTX\Images\2018 CTX-AW_Images\SJ-03439.pdf</v>
          </cell>
          <cell r="AC119">
            <v>0</v>
          </cell>
          <cell r="AD119">
            <v>0</v>
          </cell>
          <cell r="AE119" t="str">
            <v>54-36 48TH STREET</v>
          </cell>
          <cell r="AF119" t="str">
            <v xml:space="preserve">MASPETH </v>
          </cell>
          <cell r="AG119" t="str">
            <v>NY</v>
          </cell>
          <cell r="AH119">
            <v>11378</v>
          </cell>
        </row>
        <row r="120">
          <cell r="A120" t="str">
            <v>OTP-10181</v>
          </cell>
          <cell r="B120">
            <v>119</v>
          </cell>
          <cell r="C120" t="str">
            <v>V &amp; D WHOLESALE, INC.</v>
          </cell>
          <cell r="D120">
            <v>0</v>
          </cell>
          <cell r="E120" t="str">
            <v>5305 4TH AVENUE</v>
          </cell>
          <cell r="F120" t="str">
            <v>BROOKLYN</v>
          </cell>
          <cell r="G120" t="str">
            <v>NY</v>
          </cell>
          <cell r="H120">
            <v>11220</v>
          </cell>
          <cell r="I120" t="str">
            <v>20-0164895</v>
          </cell>
          <cell r="J120" t="str">
            <v>N/A</v>
          </cell>
          <cell r="K120" t="str">
            <v>CW-200164895</v>
          </cell>
          <cell r="L120" t="str">
            <v>SJ-03454</v>
          </cell>
          <cell r="M120" t="str">
            <v>OTP-10181</v>
          </cell>
          <cell r="N120">
            <v>2018039</v>
          </cell>
          <cell r="O120">
            <v>7185679603</v>
          </cell>
          <cell r="P120" t="str">
            <v>Mahendrasinh Sindha, President</v>
          </cell>
          <cell r="Q120" t="str">
            <v>msindhs5305@yahoo.com</v>
          </cell>
          <cell r="R120">
            <v>43111</v>
          </cell>
          <cell r="S120">
            <v>43112</v>
          </cell>
          <cell r="T120">
            <v>600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 t="str">
            <v>..\CTX\Images\2018 CTX-AW_Images\SJ-03454.pdf</v>
          </cell>
          <cell r="AC120">
            <v>0</v>
          </cell>
          <cell r="AD120">
            <v>0</v>
          </cell>
          <cell r="AE120" t="str">
            <v>5305 4TH AVENUE</v>
          </cell>
          <cell r="AF120" t="str">
            <v>BROOKLYN</v>
          </cell>
          <cell r="AG120" t="str">
            <v>NY</v>
          </cell>
          <cell r="AH120">
            <v>11220</v>
          </cell>
        </row>
        <row r="121">
          <cell r="A121" t="str">
            <v>OTP-10205</v>
          </cell>
          <cell r="B121">
            <v>120</v>
          </cell>
          <cell r="C121" t="str">
            <v>VILLIGER NORTH AMERICA CORP</v>
          </cell>
          <cell r="D121" t="str">
            <v>VILLIGER CIGARS NORTH AMERICA</v>
          </cell>
          <cell r="E121" t="str">
            <v>8107 NW 29TH STREET</v>
          </cell>
          <cell r="F121" t="str">
            <v>MIAMI</v>
          </cell>
          <cell r="G121" t="str">
            <v>FL</v>
          </cell>
          <cell r="H121">
            <v>33122</v>
          </cell>
          <cell r="I121" t="str">
            <v>01-0569622</v>
          </cell>
          <cell r="J121" t="str">
            <v>N/A</v>
          </cell>
          <cell r="K121" t="str">
            <v>TD-010569622</v>
          </cell>
          <cell r="L121" t="str">
            <v>N/A</v>
          </cell>
          <cell r="M121" t="str">
            <v>OTP-10205</v>
          </cell>
          <cell r="N121">
            <v>2018105</v>
          </cell>
          <cell r="O121">
            <v>7866559800</v>
          </cell>
          <cell r="P121" t="str">
            <v>Rene Castaneda, President</v>
          </cell>
          <cell r="Q121" t="str">
            <v>m.arrazola@villigercigar.com</v>
          </cell>
          <cell r="R121">
            <v>43262</v>
          </cell>
          <cell r="S121">
            <v>42533</v>
          </cell>
          <cell r="T121">
            <v>600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 t="str">
            <v>..\CTX\Images\2018-CTX-OTP IMAGE\OTP-10205.pdf</v>
          </cell>
          <cell r="AC121">
            <v>0</v>
          </cell>
          <cell r="AD121">
            <v>0</v>
          </cell>
          <cell r="AE121" t="str">
            <v>8107 NW 29TH STREET</v>
          </cell>
          <cell r="AF121" t="str">
            <v>MIAMI</v>
          </cell>
          <cell r="AG121" t="str">
            <v>FL</v>
          </cell>
          <cell r="AH121">
            <v>33122</v>
          </cell>
        </row>
        <row r="122">
          <cell r="A122" t="str">
            <v>OTP-10182</v>
          </cell>
          <cell r="B122">
            <v>121</v>
          </cell>
          <cell r="C122" t="str">
            <v>WAKEFERN FOOD CORP.</v>
          </cell>
          <cell r="D122">
            <v>0</v>
          </cell>
          <cell r="E122" t="str">
            <v xml:space="preserve">355 DAVIDSONS MILL ROAD </v>
          </cell>
          <cell r="F122" t="str">
            <v>JAMESBURG</v>
          </cell>
          <cell r="G122" t="str">
            <v>NJ</v>
          </cell>
          <cell r="H122">
            <v>8831</v>
          </cell>
          <cell r="I122" t="str">
            <v>22-1434516</v>
          </cell>
          <cell r="J122" t="str">
            <v>N/A</v>
          </cell>
          <cell r="K122" t="str">
            <v>CW-221434516</v>
          </cell>
          <cell r="L122" t="str">
            <v>SJ-03455</v>
          </cell>
          <cell r="M122" t="str">
            <v>OTP-10182</v>
          </cell>
          <cell r="N122">
            <v>2018005</v>
          </cell>
          <cell r="O122">
            <v>7325218611</v>
          </cell>
          <cell r="P122" t="str">
            <v>Paul Sivak, A/R Supervisor</v>
          </cell>
          <cell r="Q122" t="str">
            <v>paul.sivak@wakefern.com</v>
          </cell>
          <cell r="R122">
            <v>43084</v>
          </cell>
          <cell r="S122">
            <v>43109</v>
          </cell>
          <cell r="T122">
            <v>600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 t="str">
            <v>..\CTX\Images\2018 CTX-AW_Images\SJ-03455.pdf</v>
          </cell>
          <cell r="AC122">
            <v>0</v>
          </cell>
          <cell r="AD122">
            <v>0</v>
          </cell>
          <cell r="AE122" t="str">
            <v xml:space="preserve">355 DAVIDSONS MILL ROAD </v>
          </cell>
          <cell r="AF122" t="str">
            <v>JAMESBURG</v>
          </cell>
          <cell r="AG122" t="str">
            <v>NJ</v>
          </cell>
          <cell r="AH122">
            <v>8831</v>
          </cell>
        </row>
        <row r="123">
          <cell r="A123" t="str">
            <v>OTP-10183</v>
          </cell>
          <cell r="B123">
            <v>122</v>
          </cell>
          <cell r="C123" t="str">
            <v>WELLSPRING CORP.</v>
          </cell>
          <cell r="D123">
            <v>0</v>
          </cell>
          <cell r="E123" t="str">
            <v>54 1/2 LUDLOW STREET</v>
          </cell>
          <cell r="F123" t="str">
            <v>NEW YORK</v>
          </cell>
          <cell r="G123" t="str">
            <v>NY</v>
          </cell>
          <cell r="H123">
            <v>10002</v>
          </cell>
          <cell r="I123" t="str">
            <v>13-3288659</v>
          </cell>
          <cell r="J123" t="str">
            <v>N/A</v>
          </cell>
          <cell r="K123" t="str">
            <v>CW-133288659</v>
          </cell>
          <cell r="L123" t="str">
            <v>SJ-03026</v>
          </cell>
          <cell r="M123" t="str">
            <v>OTP-10183</v>
          </cell>
          <cell r="N123">
            <v>2018011</v>
          </cell>
          <cell r="O123">
            <v>2125295454</v>
          </cell>
          <cell r="P123" t="str">
            <v>Yon Kong Lai, President</v>
          </cell>
          <cell r="Q123" t="str">
            <v>yonklai2003@yahoo.com</v>
          </cell>
          <cell r="R123">
            <v>43087</v>
          </cell>
          <cell r="S123">
            <v>43109</v>
          </cell>
          <cell r="T123">
            <v>600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 t="str">
            <v>..\CTX\Images\2018 CTX-AW_Images\SJ-03026.pdf</v>
          </cell>
          <cell r="AC123">
            <v>0</v>
          </cell>
          <cell r="AD123">
            <v>0</v>
          </cell>
          <cell r="AE123" t="str">
            <v>54 1/2 LUDLOW STREET</v>
          </cell>
          <cell r="AF123" t="str">
            <v>NEW YORK</v>
          </cell>
          <cell r="AG123" t="str">
            <v>NY</v>
          </cell>
          <cell r="AH123">
            <v>10002</v>
          </cell>
        </row>
        <row r="124">
          <cell r="A124">
            <v>0</v>
          </cell>
          <cell r="B124">
            <v>123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A125">
            <v>0</v>
          </cell>
          <cell r="B125">
            <v>124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A126">
            <v>0</v>
          </cell>
          <cell r="B126">
            <v>125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A127">
            <v>0</v>
          </cell>
          <cell r="B127">
            <v>126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A128">
            <v>0</v>
          </cell>
          <cell r="B128">
            <v>127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A129">
            <v>0</v>
          </cell>
          <cell r="B129">
            <v>128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A130">
            <v>0</v>
          </cell>
          <cell r="B130">
            <v>129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A131">
            <v>0</v>
          </cell>
          <cell r="B131">
            <v>130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A139">
            <v>0</v>
          </cell>
          <cell r="B139">
            <v>0</v>
          </cell>
          <cell r="C139" t="str">
            <v>TOBACCO &amp; GIFT EMPORIUM CORP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657.555610648145" createdVersion="6" refreshedVersion="6" minRefreshableVersion="3" recordCount="436" xr:uid="{00000000-000A-0000-FFFF-FFFF00000000}">
  <cacheSource type="worksheet">
    <worksheetSource ref="A1:N1048576" sheet="Purchse_SchA"/>
  </cacheSource>
  <cacheFields count="14">
    <cacheField name="Supplier's name" numFmtId="0">
      <sharedItems containsBlank="1" count="3">
        <s v="RESNICK DISTRIBUTORS"/>
        <s v="HLA"/>
        <m/>
      </sharedItems>
    </cacheField>
    <cacheField name="Address" numFmtId="0">
      <sharedItems containsBlank="1"/>
    </cacheField>
    <cacheField name="Invoice #" numFmtId="0">
      <sharedItems containsString="0" containsBlank="1" containsNumber="1" containsInteger="1" minValue="3221960" maxValue="3504255"/>
    </cacheField>
    <cacheField name="EIN" numFmtId="0">
      <sharedItems containsNonDate="0" containsString="0" containsBlank="1"/>
    </cacheField>
    <cacheField name="DCA" numFmtId="0">
      <sharedItems containsNonDate="0" containsString="0" containsBlank="1"/>
    </cacheField>
    <cacheField name="Product #" numFmtId="0">
      <sharedItems containsString="0" containsBlank="1" containsNumber="1" containsInteger="1" minValue="3640" maxValue="177099"/>
    </cacheField>
    <cacheField name="Product Description" numFmtId="0">
      <sharedItems containsBlank="1"/>
    </cacheField>
    <cacheField name="QTR SOLD" numFmtId="0">
      <sharedItems containsString="0" containsBlank="1" containsNumber="1" containsInteger="1" minValue="-11" maxValue="30"/>
    </cacheField>
    <cacheField name="OTP Category" numFmtId="0">
      <sharedItems containsBlank="1" count="6">
        <s v="CIGARS"/>
        <s v="SMOKELESS TOBACCO"/>
        <s v="LOOSE TOBACCO"/>
        <s v="SNUS"/>
        <s v="LITTLE CIGAR"/>
        <m/>
      </sharedItems>
    </cacheField>
    <cacheField name="SIZE in a single Pack (OZ or Stick)" numFmtId="0">
      <sharedItems containsString="0" containsBlank="1" containsNumber="1" minValue="0.53" maxValue="55"/>
    </cacheField>
    <cacheField name="# of Packs in a Box" numFmtId="0">
      <sharedItems containsString="0" containsBlank="1" containsNumber="1" containsInteger="1" minValue="1" maxValue="12"/>
    </cacheField>
    <cacheField name="Total Size in a Box" numFmtId="0">
      <sharedItems containsString="0" containsBlank="1" containsNumber="1" minValue="0" maxValue="200"/>
    </cacheField>
    <cacheField name="Level I Qrt" numFmtId="0">
      <sharedItems containsBlank="1" containsMixedTypes="1" containsNumber="1" containsInteger="1" minValue="-11" maxValue="50"/>
    </cacheField>
    <cacheField name="Level II Qrt" numFmtId="0">
      <sharedItems containsBlank="1" containsMixedTypes="1" containsNumber="1" containsInteger="1" minValue="-187" maxValue="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MeiLan" refreshedDate="43657.577661921299" createdVersion="4" refreshedVersion="4" minRefreshableVersion="3" recordCount="244" xr:uid="{00000000-000A-0000-FFFF-FFFF01000000}">
  <cacheSource type="worksheet">
    <worksheetSource ref="B1:M213" sheet="DATA"/>
  </cacheSource>
  <cacheFields count="11">
    <cacheField name="ITEM #" numFmtId="0">
      <sharedItems containsBlank="1" containsMixedTypes="1" containsNumber="1" containsInteger="1" minValue="22365" maxValue="10236986" count="28">
        <n v="1012365"/>
        <n v="22365"/>
        <n v="563295"/>
        <n v="963253"/>
        <s v="ALR"/>
        <s v="ATO"/>
        <s v="B40"/>
        <s v="BLW"/>
        <s v="BUC"/>
        <s v="COP"/>
        <s v="DPP"/>
        <s v="DUT"/>
        <s v="ENT1"/>
        <s v="GRI"/>
        <s v="KOD"/>
        <s v="PAR"/>
        <s v="PBB"/>
        <s v="PBP"/>
        <s v="SKA"/>
        <s v="SKO1"/>
        <s v="SPAR16"/>
        <s v="TOC"/>
        <s v="WHI"/>
        <m/>
        <n v="10223365" u="1"/>
        <n v="32653" u="1"/>
        <n v="136596" u="1"/>
        <n v="10236986" u="1"/>
      </sharedItems>
    </cacheField>
    <cacheField name="DESCRIPTION" numFmtId="0">
      <sharedItems containsBlank="1" count="54">
        <s v="BLACK &amp; MILD 10/5 PACK"/>
        <s v="CAMEL SNUS FROST"/>
        <s v="BLACK &amp; MILD ROYALE 10/5 CT PK"/>
        <s v="BLACK &amp; MILD WD TIP ROYALE 10/5 CT"/>
        <s v="AL CAPONE RUM DIPPED SLIM 10/10PK"/>
        <s v="AMERICAN SPRIT NAT TOB TIN"/>
        <s v="BACKWOODS CIGAR 5X8 PACK"/>
        <s v="D VILLE GOLD 4 CIGARS 6S"/>
        <s v="BUGLER TOBBACO CAN"/>
        <s v="COPENHAGEN"/>
        <s v="DUTCH MASTER PALMA PACKS"/>
        <s v="DUTCH PALMA BOX 55 CIGARS"/>
        <s v="ENTOURAGE PALMA 4 PACK 6"/>
        <s v="GRIZZLY LONG CUT WINTER GREEN"/>
        <s v="KODIAK"/>
        <s v="PARTAGAS/MACANUDO MINIATURE"/>
        <s v="PHILLES BLUNT BOX 50"/>
        <s v="PHILLIES BLUND PACKS"/>
        <s v="SKOAL RG/LC CHEW TOB"/>
        <s v="SKOAL POUCHES 5 CT"/>
        <s v="SPARROW PIPE TOB 16OZ"/>
        <s v="TOP CIG TOB REGULAR CAN"/>
        <s v="WHITEOWL INVINCIBLE"/>
        <m/>
        <s v="BLACK &amp; MILD 25 WINE" u="1"/>
        <s v="BUGLER TOBACCO" u="1"/>
        <s v="DRUM TOBACCO" u="1"/>
        <s v="GENERAL SWEDISH SNUS" u="1"/>
        <s v="SMOKER'S CHOICE LARGE CIGAR" u="1"/>
        <s v="BLACK &amp; MILD 25" u="1"/>
        <s v="GAME LEAF NATURAL/SWEET7/4/18 PK" u="1"/>
        <s v="AMERICAN SPRIT TOBACCO" u="1"/>
        <s v="CRISS CROSS PIPE 6OZ" u="1"/>
        <s v="DANISH EXPORT CIG TOB" u="1"/>
        <s v="HYPE SWEET CIGARILLOS 4 FOR 99CENT" u="1"/>
        <s v="BLACK &amp; MILD ROYALE 43378 CT PK" u="1"/>
        <s v="GRIZZLY LONG CUT MINT" u="1"/>
        <s v="BLACK &amp; MILD ROYALE 10/5 CT" u="1"/>
        <s v="TOP TOBACCO" u="1"/>
        <s v="GRIZZLY WINTERGREEN POUCHES" u="1"/>
        <s v="DUTCH PALMA BOX 55" u="1"/>
        <s v="WHITE OWL CIGARIL 7/4/18" u="1"/>
        <s v="ENTOURAGE 25 CIGARS" u="1"/>
        <s v="SMOKER'S CHOICE LARGE CIGARS" u="1"/>
        <s v="GRIZZLY LONG CUT WINTER GRE" u="1"/>
        <s v="CAMEL SNUS WINTERCHILL" u="1"/>
        <s v="LONG HORN / WOLF LONG CUT 5CT" u="1"/>
        <s v="DARK HORSE 6OZ BAG" u="1"/>
        <s v="CAMEL SNUS MELLOW" u="1"/>
        <s v="CHEYENNE LTL CIG 100S" u="1"/>
        <s v="BLACK &amp; MILD 10/5/18 PACK" u="1"/>
        <s v="AL CAPONE RUM DIPPED SLIM 1" u="1"/>
        <s v="BACKWOOD SWT SINGLES 24" u="1"/>
        <s v="BLACK &amp; MILD WOOD TIP ORIG 5CT PK" u="1"/>
      </sharedItems>
    </cacheField>
    <cacheField name="CUST #" numFmtId="0">
      <sharedItems containsBlank="1" containsMixedTypes="1" containsNumber="1" containsInteger="1" minValue="32" maxValue="23437"/>
    </cacheField>
    <cacheField name="P/O #" numFmtId="0">
      <sharedItems containsString="0" containsBlank="1" containsNumber="1" containsInteger="1" minValue="697141" maxValue="699392"/>
    </cacheField>
    <cacheField name="ORDER #" numFmtId="0">
      <sharedItems containsString="0" containsBlank="1" containsNumber="1" containsInteger="1" minValue="1" maxValue="38"/>
    </cacheField>
    <cacheField name="LIN UOM" numFmtId="0">
      <sharedItems containsString="0" containsBlank="1" containsNumber="1" containsInteger="1" minValue="-1" maxValue="3"/>
    </cacheField>
    <cacheField name="ORDER SHIP" numFmtId="0">
      <sharedItems containsString="0" containsBlank="1" containsNumber="1" containsInteger="1" minValue="-1" maxValue="3"/>
    </cacheField>
    <cacheField name="UNIT PRC" numFmtId="0">
      <sharedItems containsString="0" containsBlank="1" containsNumber="1" minValue="18" maxValue="123.96"/>
    </cacheField>
    <cacheField name="TOTAL PRC" numFmtId="0">
      <sharedItems containsString="0" containsBlank="1" containsNumber="1" minValue="-60" maxValue="249"/>
    </cacheField>
    <cacheField name="WANT DT" numFmtId="14">
      <sharedItems containsNonDate="0" containsDate="1" containsString="0" containsBlank="1" minDate="2019-01-02T00:00:00" maxDate="2019-01-31T00:00:00"/>
    </cacheField>
    <cacheField name="CUSTOM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759.491361574073" createdVersion="6" refreshedVersion="6" minRefreshableVersion="3" recordCount="219" xr:uid="{00000000-000A-0000-FFFF-FFFF04000000}">
  <cacheSource type="worksheet">
    <worksheetSource ref="B1:Q1048576" sheet="DATA"/>
  </cacheSource>
  <cacheFields count="15"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CUST #" numFmtId="0">
      <sharedItems containsBlank="1" containsMixedTypes="1" containsNumber="1" containsInteger="1" minValue="32" maxValue="16216"/>
    </cacheField>
    <cacheField name="P/O #" numFmtId="0">
      <sharedItems containsString="0" containsBlank="1" containsNumber="1" containsInteger="1" minValue="713410" maxValue="715763"/>
    </cacheField>
    <cacheField name="ORDER #" numFmtId="0">
      <sharedItems containsString="0" containsBlank="1" containsNumber="1" containsInteger="1" minValue="1" maxValue="39"/>
    </cacheField>
    <cacheField name="LIN UOM" numFmtId="0">
      <sharedItems containsString="0" containsBlank="1" containsNumber="1" containsInteger="1" minValue="-5" maxValue="12"/>
    </cacheField>
    <cacheField name="ORDER SHIP" numFmtId="0">
      <sharedItems containsString="0" containsBlank="1" containsNumber="1" containsInteger="1" minValue="-5" maxValue="12"/>
    </cacheField>
    <cacheField name="UNIT PRC" numFmtId="0">
      <sharedItems containsString="0" containsBlank="1" containsNumber="1" minValue="9.99" maxValue="123.96"/>
    </cacheField>
    <cacheField name="TOTAL PRC" numFmtId="0">
      <sharedItems containsString="0" containsBlank="1" containsNumber="1" minValue="-175" maxValue="190"/>
    </cacheField>
    <cacheField name="WANT DT" numFmtId="0">
      <sharedItems containsNonDate="0" containsDate="1" containsString="0" containsBlank="1" minDate="2019-08-01T00:00:00" maxDate="2019-09-01T00:00:00"/>
    </cacheField>
    <cacheField name="CUSTOMER" numFmtId="0">
      <sharedItems containsBlank="1" count="110">
        <s v="WOODHAVEN 9218 MARKET IN"/>
        <s v="A &amp; N DELI &amp; GROC INC"/>
        <s v="AATMA ENTERPRISES INC."/>
        <s v="GREEN GROCERY &amp; CON LLC"/>
        <s v="41 55 MAIN STREET INC"/>
        <s v="EAGLE SERVICE CENTER"/>
        <s v="SHRI HARI NEWSSTAND INC"/>
        <s v="7-11 STORE # 34439"/>
        <s v="8001 GOURMET DELI INC"/>
        <s v="RAHMAN CANDY &amp; TOB.INC."/>
        <s v="AKSHAR 19 INC"/>
        <s v="AMRUT INC; (Q&amp;Q DISCOUNT"/>
        <s v="DUTT NEWS INC;-"/>
        <s v="JUST RIGHT CONV.INC."/>
        <s v="RANA GAS CORP."/>
        <s v="SGK 5220 LLC"/>
        <s v="TARAN GROCERIES, INC."/>
        <s v="SWEETY GROCERY CORP"/>
        <s v="NORTHERN ONE STOP CONVEN"/>
        <s v="UNION CONVENIENCE STORE"/>
        <s v="JAMICA ISLAND CORP."/>
        <s v="55 CORNER DELI INC"/>
        <s v="N &amp; K SUPERMART, INC"/>
        <s v="ANDY GROCERY"/>
        <s v="FOUR STAR DELI &amp; GROCERY"/>
        <s v="LITTLE MEXICO MINI M INC"/>
        <s v="MARUTI 149 CORP"/>
        <s v="N N GROCERY"/>
        <s v="SATKAIVAL USA INC."/>
        <s v="SINAI GOURMET DELI INC"/>
        <s v="STOP &amp; CARRY CONVE. INC"/>
        <s v="KIRIND ENTERPRISE"/>
        <s v="WINDHORSE GAS STATIONINC"/>
        <s v="GEORGE'S DELI INC"/>
        <s v="MAGAZINES ON MADISON INC"/>
        <s v="BJ MAG &amp; SONS CORP."/>
        <s v="NEEL KANTH DELI&amp;GROC INC"/>
        <s v="BROADWAY DELI&amp;GRILL INC."/>
        <s v="METRO CONV. INC"/>
        <s v="YOGI 86 04"/>
        <s v="BALVANT PATEL NEWSSTAND"/>
        <s v="LEX NEWS CORP."/>
        <s v="VINAYAK GROCERY INC."/>
        <s v="MOHAMMAD R A SIDDIKI"/>
        <m/>
        <s v="OZONE-HOWARD CONV.INC" u="1"/>
        <s v="SHREEJI RAJIPO INC." u="1"/>
        <s v="SINAL INC (MINI MART)" u="1"/>
        <s v="MIDDLE VILLAGE CARDS LLC" u="1"/>
        <s v="GNP SUNIL CORP." u="1"/>
        <s v="ALI BABA ORGANIC INC" u="1"/>
        <s v="REHKA PATEL" u="1"/>
        <s v="79-07 EXPRESS NEWS,INC" u="1"/>
        <s v="THALA LLC" u="1"/>
        <s v="TMW GROUP INC" u="1"/>
        <s v="EZDAY INC." u="1"/>
        <s v="SHREE FRAGRANCE,INC" u="1"/>
        <s v="SHRADDHA 64 INC" u="1"/>
        <s v="STADIUM GAS INC" u="1"/>
        <s v="37TH AVE GROCERY INC;-" u="1"/>
        <s v="HARI KRISHNA STAT ST IN" u="1"/>
        <s v="CIGAR WAREHOUSE INC;-" u="1"/>
        <s v="SAANVI FOOD MART INC." u="1"/>
        <s v="SUN CONVENTENT STORE" u="1"/>
        <s v="DEEP TRADING CORPORATION" u="1"/>
        <s v="PELHAM MANOR SMOKE SHOP" u="1"/>
        <s v="EASTMIDTOWN INC" u="1"/>
        <s v="SEEMA NOREEN" u="1"/>
        <s v="HS KING TRADING INC" u="1"/>
        <s v="A1 GROCERY" u="1"/>
        <s v="SB BAYSIDE LLC" u="1"/>
        <s v="ASHI LOTTO &amp; CONV. INC" u="1"/>
        <s v="MAHIN DELI &amp; GROCERY INC" u="1"/>
        <s v="JEFF DELI GROCERY CORP" u="1"/>
        <s v="GRACE CONVENIENCE INC" u="1"/>
        <s v="134 FRONT DELI CORP" u="1"/>
        <s v="EAST ELMHURST GROCERY CO" u="1"/>
        <s v="MAHARAJ MATAJI CORPORATI" u="1"/>
        <s v="SKY CONVENIENCE INC" u="1"/>
        <s v="MARIA GROCERY STORE INC" u="1"/>
        <s v="RICKY DELI STORE II INC" u="1"/>
        <s v="AMBAY GROCERY CORP" u="1"/>
        <s v="WOODSIDE FOOD CENTER COR" u="1"/>
        <s v="SHIVU INC" u="1"/>
        <s v="YOURS WHOLESOME FOOD NO1" u="1"/>
        <s v="ASTORIA GOURNMENT DELI" u="1"/>
        <s v="6903 NORTHERN BLVD CORP" u="1"/>
        <s v="STOP &amp; GO MINI MART NY I" u="1"/>
        <s v="EVERGREEN 206 INC." u="1"/>
        <s v="I &amp; Y NEWS AND CANDY INC" u="1"/>
        <s v="NEWYORK DELI GROCERY" u="1"/>
        <s v="SHOPNOPORI HAL&amp;MEAT&amp;GROC" u="1"/>
        <s v="FRIENDZ DELI &amp; GROCERY" u="1"/>
        <s v="30-46 AVE. DELI&amp;GRO,INC" u="1"/>
        <s v="NIHA MINI MART INC" u="1"/>
        <s v="PRAGI INC." u="1"/>
        <s v="P &amp; P CANDY STORE INC" u="1"/>
        <s v="SURBHI ENTERPRISE,INC" u="1"/>
        <s v="KISSENA BLVD.DEL &amp; GRO" u="1"/>
        <s v="LEXINGTON AVE GRO;- CONV" u="1"/>
        <s v="AZAAL 1 DELI GROCERY COR" u="1"/>
        <s v="SUNAR INC (SUPER CON INC" u="1"/>
        <s v="HIR-NIK INC." u="1"/>
        <s v="ROYAL BEER INC" u="1"/>
        <s v="SHLOK CORPORATION" u="1"/>
        <s v="47 ROCKEFELLER,INC." u="1"/>
        <s v="MITUL QUICKSTOP INC" u="1"/>
        <s v="MERCEDES GROCERY STO INC" u="1"/>
        <s v="DITMARS CANDY &amp; GROCERY" u="1"/>
        <s v="VALLEY DELI &amp; GROCERYINC" u="1"/>
      </sharedItems>
    </cacheField>
    <cacheField name="Return" numFmtId="0">
      <sharedItems containsNonDate="0" containsBlank="1" count="3">
        <m/>
        <s v="NO" u="1"/>
        <s v="YES" u="1"/>
      </sharedItems>
    </cacheField>
    <cacheField name="OTP Category" numFmtId="0">
      <sharedItems containsBlank="1" count="7">
        <s v="CIGARS"/>
        <s v="SNUS"/>
        <s v="LITTLE CIGAR"/>
        <s v="SMOKELESS TOBACCO"/>
        <s v="LOOSE TOBACCO"/>
        <m/>
        <e v="#N/A" u="1"/>
      </sharedItems>
    </cacheField>
    <cacheField name="Level I Qrt" numFmtId="0">
      <sharedItems containsString="0" containsBlank="1" containsNumber="1" containsInteger="1" minValue="-5" maxValue="12"/>
    </cacheField>
    <cacheField name="Level II Qrt" numFmtId="0">
      <sharedItems containsString="0" containsBlank="1" containsNumber="1" containsInteger="1" minValue="-8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759.491444560183" createdVersion="4" refreshedVersion="6" minRefreshableVersion="3" recordCount="218" xr:uid="{00000000-000A-0000-FFFF-FFFF02000000}">
  <cacheSource type="worksheet">
    <worksheetSource ref="B1:Q213" sheet="DATA"/>
  </cacheSource>
  <cacheFields count="15"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CUST #" numFmtId="0">
      <sharedItems containsBlank="1" containsMixedTypes="1" containsNumber="1" containsInteger="1" minValue="32" maxValue="16216"/>
    </cacheField>
    <cacheField name="P/O #" numFmtId="0">
      <sharedItems containsString="0" containsBlank="1" containsNumber="1" containsInteger="1" minValue="713410" maxValue="715763"/>
    </cacheField>
    <cacheField name="ORDER #" numFmtId="0">
      <sharedItems containsString="0" containsBlank="1" containsNumber="1" containsInteger="1" minValue="1" maxValue="39"/>
    </cacheField>
    <cacheField name="LIN UOM" numFmtId="0">
      <sharedItems containsString="0" containsBlank="1" containsNumber="1" containsInteger="1" minValue="-5" maxValue="12"/>
    </cacheField>
    <cacheField name="ORDER SHIP" numFmtId="0">
      <sharedItems containsString="0" containsBlank="1" containsNumber="1" containsInteger="1" minValue="-5" maxValue="12"/>
    </cacheField>
    <cacheField name="UNIT PRC" numFmtId="0">
      <sharedItems containsString="0" containsBlank="1" containsNumber="1" minValue="9.99" maxValue="123.96"/>
    </cacheField>
    <cacheField name="TOTAL PRC" numFmtId="0">
      <sharedItems containsString="0" containsBlank="1" containsNumber="1" minValue="-175" maxValue="190"/>
    </cacheField>
    <cacheField name="WANT DT" numFmtId="14">
      <sharedItems containsNonDate="0" containsDate="1" containsString="0" containsBlank="1" minDate="2019-08-01T00:00:00" maxDate="2019-09-01T00:00:00"/>
    </cacheField>
    <cacheField name="CUSTOMER" numFmtId="0">
      <sharedItems containsBlank="1" count="214">
        <s v="WOODHAVEN 9218 MARKET IN"/>
        <s v="A &amp; N DELI &amp; GROC INC"/>
        <s v="AATMA ENTERPRISES INC."/>
        <s v="GREEN GROCERY &amp; CON LLC"/>
        <s v="41 55 MAIN STREET INC"/>
        <s v="EAGLE SERVICE CENTER"/>
        <s v="SHRI HARI NEWSSTAND INC"/>
        <s v="7-11 STORE # 34439"/>
        <s v="8001 GOURMET DELI INC"/>
        <s v="RAHMAN CANDY &amp; TOB.INC."/>
        <s v="AKSHAR 19 INC"/>
        <s v="AMRUT INC; (Q&amp;Q DISCOUNT"/>
        <s v="DUTT NEWS INC;-"/>
        <s v="JUST RIGHT CONV.INC."/>
        <s v="RANA GAS CORP."/>
        <s v="SGK 5220 LLC"/>
        <s v="TARAN GROCERIES, INC."/>
        <s v="SWEETY GROCERY CORP"/>
        <s v="NORTHERN ONE STOP CONVEN"/>
        <s v="UNION CONVENIENCE STORE"/>
        <s v="JAMICA ISLAND CORP."/>
        <s v="55 CORNER DELI INC"/>
        <s v="N &amp; K SUPERMART, INC"/>
        <s v="ANDY GROCERY"/>
        <s v="FOUR STAR DELI &amp; GROCERY"/>
        <s v="LITTLE MEXICO MINI M INC"/>
        <s v="MARUTI 149 CORP"/>
        <s v="N N GROCERY"/>
        <s v="SATKAIVAL USA INC."/>
        <s v="SINAI GOURMET DELI INC"/>
        <s v="STOP &amp; CARRY CONVE. INC"/>
        <s v="KIRIND ENTERPRISE"/>
        <s v="WINDHORSE GAS STATIONINC"/>
        <s v="GEORGE'S DELI INC"/>
        <s v="MAGAZINES ON MADISON INC"/>
        <s v="BJ MAG &amp; SONS CORP."/>
        <s v="NEEL KANTH DELI&amp;GROC INC"/>
        <s v="BROADWAY DELI&amp;GRILL INC."/>
        <s v="METRO CONV. INC"/>
        <s v="YOGI 86 04"/>
        <s v="BALVANT PATEL NEWSSTAND"/>
        <s v="LEX NEWS CORP."/>
        <s v="VINAYAK GROCERY INC."/>
        <s v="MOHAMMAD R A SIDDIKI"/>
        <m/>
        <s v="ACCENT LOBBY STORE INC " u="1"/>
        <s v="OZONE-HOWARD CONV.INC" u="1"/>
        <s v="EASTMIDTOWN INC   " u="1"/>
        <s v="SHREEJI RAJIPO INC." u="1"/>
        <s v="MOOGLE ENTERPRISES INC.  " u="1"/>
        <s v="SINAL INC (MINI MART)" u="1"/>
        <s v="MIDDLE VILLAGE CARDS LLC" u="1"/>
        <s v="MA NEWS GROCERY INC" u="1"/>
        <s v="HE &amp; JAY STATIONARY" u="1"/>
        <s v="KAVYA OPTIMO INC  " u="1"/>
        <s v="EAGLE SERVICE CENTER  " u="1"/>
        <s v="GNP SUNIL CORP." u="1"/>
        <s v="WINDHORSE GAS STATIONINC  " u="1"/>
        <s v="WOODHAVEN 9218 MARKET IN " u="1"/>
        <s v="NEEL KANTH DELI&amp;GROC INC " u="1"/>
        <s v="ALI BABA ORGANIC INC" u="1"/>
        <s v="GOOD MARK,INC." u="1"/>
        <s v="QUEENS MINI MARKET" u="1"/>
        <s v="HE &amp; JAY STATIONARY " u="1"/>
        <s v="79-07 EXPRESS NEWS,INC" u="1"/>
        <s v="NUTHIN'LEFT DEL&amp;GROC   " u="1"/>
        <s v="MAHAVIR CONVENIENCE INC" u="1"/>
        <s v="THALA LLC" u="1"/>
        <s v="TMW GROUP INC" u="1"/>
        <s v="DHAKA BAZAR HALA MEAT&amp;FI " u="1"/>
        <s v="NEWYORK DELI GROCERY  " u="1"/>
        <s v="VINAYAK GROCERY INC.  " u="1"/>
        <s v="RAHMAN CANDY &amp; TOB.INC. " u="1"/>
        <s v="JAMAICA AVE GROCERY INC " u="1"/>
        <s v="MERCEDES GROCERY STO INC " u="1"/>
        <s v="ASTORIA DELI GROC.NY.COR  " u="1"/>
        <s v="EZDAY INC." u="1"/>
        <s v="967 FIRST AVE NEWS CORP." u="1"/>
        <s v="MAHARAJ MATAJI CORPORATI  " u="1"/>
        <s v="SHRADDHA 64 INC" u="1"/>
        <s v="NORTHERN DELI&amp;GROCERY CO  " u="1"/>
        <s v="MA NEWS GROCERY INC " u="1"/>
        <s v="DUTT NEWS INC;-  " u="1"/>
        <s v="STADIUM GAS INC" u="1"/>
        <s v="TRISHA FOOD INC.  " u="1"/>
        <s v="37TH AVE GROCERY INC;-" u="1"/>
        <s v="NATIONS FOOD MARKET INC " u="1"/>
        <s v="CIGAR WAREHOUSE INC;-" u="1"/>
        <s v="SAANVI FOOD MART INC." u="1"/>
        <s v="SUN CONVENTENT STORE" u="1"/>
        <s v="WOODSIDE FOOD CENTER COR " u="1"/>
        <s v="H&amp;R CONVENIENCE,INC" u="1"/>
        <s v="LIC DELI CORP;-  " u="1"/>
        <s v="JACKSON HEIGHTS STN  " u="1"/>
        <s v="KIRIND ENTERPRISE   " u="1"/>
        <s v="NORTHERN DELI &amp; GROC" u="1"/>
        <s v="SAANVI FOOD MART INC. " u="1"/>
        <s v="DEEP TRADING CORPORATION" u="1"/>
        <s v="ASTORIA GOURNMENT DELI  " u="1"/>
        <s v="EAST ELMHURST GROCERY CO " u="1"/>
        <s v="EASTMIDTOWN INC" u="1"/>
        <s v="MAHEK GROCERY INC" u="1"/>
        <s v="GHANSHYAM 2 DELI&amp;GROCINC  " u="1"/>
        <s v="YOGI 86 4  " u="1"/>
        <s v="BROADWAY DELI&amp;GRILL INC.  " u="1"/>
        <s v="JAM CONVENIENCE INC  " u="1"/>
        <s v="SHAH'S DELI INC  " u="1"/>
        <s v="MAHAVIR CONVENIENCE INC  " u="1"/>
        <s v="EVERGREEN 206 INC.  " u="1"/>
        <s v="ZIBBER CORP" u="1"/>
        <s v="SEEMA NOREEN" u="1"/>
        <s v="HS KING TRADING INC" u="1"/>
        <s v="A1 GROCERY" u="1"/>
        <s v="MOMTA GROCERY INC  " u="1"/>
        <s v="SHREEJI DELI&amp;GROCERY,INC" u="1"/>
        <s v="SB BAYSIDE LLC" u="1"/>
        <s v="79-07 EXPRESS NEWS,INC  " u="1"/>
        <s v="METRO CONV. INC  " u="1"/>
        <s v="ASHI LOTTO &amp; CONV. INC" u="1"/>
        <s v="MAHIN DELI &amp; GROCERY INC" u="1"/>
        <s v="SHLOK CORPORATION   " u="1"/>
        <s v="FLOYD LAND NEWS  " u="1"/>
        <s v="AKSHAR 705,INC" u="1"/>
        <s v="NEW YORK FOOD MARKET INC" u="1"/>
        <s v="P &amp; D DELI" u="1"/>
        <s v="HIGH RIDGE LOTTO&amp;CANDY  " u="1"/>
        <s v="GRACE CONVENIENCE INC" u="1"/>
        <s v="SATKAIVAL USA INC.  " u="1"/>
        <s v="GHANSHYAM 3 DELI&amp;GROC IN " u="1"/>
        <s v="134 FRONT DELI CORP" u="1"/>
        <s v="JALPA 117 INC  " u="1"/>
        <s v="BULVARD NEWS LLC  " u="1"/>
        <s v="US GROCERY CORP  " u="1"/>
        <s v="HIRN INC;-   " u="1"/>
        <s v="EAST ELMHURST GROCERY CO" u="1"/>
        <s v="SURBHI ENTERPRISE,INC   " u="1"/>
        <s v="MAHARAJ MATAJI CORPORATI" u="1"/>
        <s v="2ND AVE SMOKE SHOP INC" u="1"/>
        <s v="4 YOUR CONVENIENCE INC " u="1"/>
        <s v="H&amp;R CONVENIENCE,INC   " u="1"/>
        <s v="GRATE SUPER MARKET  " u="1"/>
        <s v="MARIA GROCERY STORE INC" u="1"/>
        <s v="RICKY DELI STORE II INC" u="1"/>
        <s v="MIKE &amp; FAYA DELI GROC IN" u="1"/>
        <s v="ALI BABA ORGANIC INC " u="1"/>
        <s v="THALA LLC   " u="1"/>
        <s v="GEORGE'S DELI INC  " u="1"/>
        <s v="HIR-NIK INC.   " u="1"/>
        <s v="DIYA 142, INC  " u="1"/>
        <s v="DEV TRADING CORP  " u="1"/>
        <s v="30TH AVE. DELI INC " u="1"/>
        <s v="GOOD MARK,INC.   " u="1"/>
        <s v="WOODSIDE FOOD CENTER COR" u="1"/>
        <s v="VIRAJ MART" u="1"/>
        <s v="ASTORIA GOURNMENT DELI" u="1"/>
        <s v="LEXINGTON AVE GRO;- CONV " u="1"/>
        <s v="STOP &amp; GO MINI MART NY I" u="1"/>
        <s v="EVERGREEN 206 INC." u="1"/>
        <s v="THATARY BAZAR INC  " u="1"/>
        <s v="SB BAYSIDE LLC  " u="1"/>
        <s v="KAPIL NEWS CORP-;" u="1"/>
        <s v="PRAMUKH DELI &amp; GROCERY " u="1"/>
        <s v="STADIUM GAS INC  " u="1"/>
        <s v="ANDY GROCERY   " u="1"/>
        <s v="MARUTI 149 CORP  " u="1"/>
        <s v="I &amp; Y NEWS AND CANDY INC" u="1"/>
        <s v="NEWYORK DELI GROCERY" u="1"/>
        <s v="OZONE-HOWARD CONV.INC   " u="1"/>
        <s v="MARIA GROCERY STORE INC " u="1"/>
        <s v="SHOPNOPORI HAL&amp;MEAT&amp;GROC" u="1"/>
        <s v="NIHA MINI MART INC " u="1"/>
        <s v="AMRUT INC; (Q&amp;Q DISCOUNT " u="1"/>
        <s v="SHRADDHA 64 INC  " u="1"/>
        <s v="ZIBBER CORP   " u="1"/>
        <s v="    " u="1"/>
        <s v="SHOPNOPORI HAL&amp;MEAT&amp;GROC   " u="1"/>
        <s v="POOJA 23 INC." u="1"/>
        <s v="U MINI MART  " u="1"/>
        <s v="FRIENDZ DELI &amp; GROCERY" u="1"/>
        <s v="30-46 AVE. DELI&amp;GRO,INC" u="1"/>
        <s v="NIHA MINI MART INC" u="1"/>
        <s v="AB NEWS &amp; LOTTO INC" u="1"/>
        <s v="PRAGI INC." u="1"/>
        <s v="P &amp; P CANDY STORE INC" u="1"/>
        <s v="AATMA ENTERPRISES INC.  " u="1"/>
        <s v="SURBHI ENTERPRISE,INC" u="1"/>
        <s v="KISSENA BLVD.DEL &amp; GRO" u="1"/>
        <s v="LEXINGTON AVE GRO;- CONV" u="1"/>
        <s v="VDK GROCERY, INC  " u="1"/>
        <s v="CIGAR WAREHOUSE INC;-  " u="1"/>
        <s v="VALLEY DELI &amp; GROCERYINC " u="1"/>
        <s v="SUNAR INC (SUPER CON INC" u="1"/>
        <s v="HIR-NIK INC." u="1"/>
        <s v="ROYAL BEER INC" u="1"/>
        <s v="SHLOK CORPORATION" u="1"/>
        <s v="A1 GROCERY   " u="1"/>
        <s v="134 FRONT DELI CORP " u="1"/>
        <s v="S&amp;K CONVENIENT MART INC " u="1"/>
        <s v="47 ROCKEFELLER,INC." u="1"/>
        <s v="AMAPEN MINI MARK CORP- " u="1"/>
        <s v="MITUL QUICKSTOP INC" u="1"/>
        <s v="47 ROCKEFELLER,INC.   " u="1"/>
        <s v="ATLANTIC QUICKSERVE LLC  " u="1"/>
        <s v="AMBAY GROCERY CORP  " u="1"/>
        <s v="SINAI GOURMET DELI INC " u="1"/>
        <s v="GHANSHYAM 2 DELI&amp;GROCINC" u="1"/>
        <s v="SINAL INC (MINI MART) " u="1"/>
        <s v="DITMARS CANDY &amp; GROCERY" u="1"/>
        <s v="TROPICAL DELI&amp;GROCERY IN" u="1"/>
        <s v="KAPIL NEWS CORP-;  " u="1"/>
        <s v="U MINI MART" u="1"/>
        <s v="VALLEY DELI &amp; GROCERYINC" u="1"/>
        <s v="8001 GOURMET DELI INC " u="1"/>
        <s v="QUEENS MINI MARKET  " u="1"/>
      </sharedItems>
    </cacheField>
    <cacheField name="Return" numFmtId="0">
      <sharedItems containsNonDate="0" containsBlank="1" count="3">
        <m/>
        <s v="NO" u="1"/>
        <s v="YES" u="1"/>
      </sharedItems>
    </cacheField>
    <cacheField name="OTP Category" numFmtId="0">
      <sharedItems containsBlank="1" count="7">
        <s v="CIGARS"/>
        <s v="SNUS"/>
        <s v="LITTLE CIGAR"/>
        <s v="SMOKELESS TOBACCO"/>
        <s v="LOOSE TOBACCO"/>
        <m/>
        <e v="#N/A" u="1"/>
      </sharedItems>
    </cacheField>
    <cacheField name="Level I Qrt" numFmtId="0">
      <sharedItems containsString="0" containsBlank="1" containsNumber="1" containsInteger="1" minValue="-5" maxValue="12"/>
    </cacheField>
    <cacheField name="Level II Qrt" numFmtId="0">
      <sharedItems containsString="0" containsBlank="1" containsNumber="1" containsInteger="1" minValue="-8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MeiLan" refreshedDate="43760.688440972219" createdVersion="6" refreshedVersion="6" minRefreshableVersion="3" recordCount="217" xr:uid="{AB3F9EAD-8AB8-4387-9E0E-F3DA39226179}">
  <cacheSource type="worksheet">
    <worksheetSource ref="A1:T1048576" sheet="DATA"/>
  </cacheSource>
  <cacheFields count="20">
    <cacheField name="Extracting Order" numFmtId="0">
      <sharedItems containsString="0" containsBlank="1" containsNumber="1" containsInteger="1" minValue="1" maxValue="152"/>
    </cacheField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CUST #" numFmtId="0">
      <sharedItems containsBlank="1" containsMixedTypes="1" containsNumber="1" containsInteger="1" minValue="32" maxValue="16216"/>
    </cacheField>
    <cacheField name="P/O #" numFmtId="0">
      <sharedItems containsString="0" containsBlank="1" containsNumber="1" containsInteger="1" minValue="713410" maxValue="715763"/>
    </cacheField>
    <cacheField name="ORDER #" numFmtId="0">
      <sharedItems containsString="0" containsBlank="1" containsNumber="1" containsInteger="1" minValue="1" maxValue="39"/>
    </cacheField>
    <cacheField name="LIN UOM" numFmtId="0">
      <sharedItems containsString="0" containsBlank="1" containsNumber="1" containsInteger="1" minValue="-5" maxValue="12"/>
    </cacheField>
    <cacheField name="ORDER SHIP" numFmtId="0">
      <sharedItems containsString="0" containsBlank="1" containsNumber="1" containsInteger="1" minValue="-5" maxValue="12"/>
    </cacheField>
    <cacheField name="UNIT PRC" numFmtId="0">
      <sharedItems containsString="0" containsBlank="1" containsNumber="1" minValue="9.99" maxValue="123.96"/>
    </cacheField>
    <cacheField name="TOTAL PRC" numFmtId="0">
      <sharedItems containsString="0" containsBlank="1" containsNumber="1" minValue="-175" maxValue="190"/>
    </cacheField>
    <cacheField name="WANT DT" numFmtId="0">
      <sharedItems containsNonDate="0" containsDate="1" containsString="0" containsBlank="1" minDate="2019-08-01T00:00:00" maxDate="2019-09-01T00:00:00"/>
    </cacheField>
    <cacheField name="CUSTOMER" numFmtId="0">
      <sharedItems containsBlank="1" count="45">
        <s v="WOODHAVEN 9218 MARKET IN"/>
        <s v="A &amp; N DELI &amp; GROC INC"/>
        <s v="AATMA ENTERPRISES INC."/>
        <s v="GREEN GROCERY &amp; CON LLC"/>
        <s v="41 55 MAIN STREET INC"/>
        <s v="EAGLE SERVICE CENTER"/>
        <s v="SHRI HARI NEWSSTAND INC"/>
        <s v="7-11 STORE # 34439"/>
        <s v="8001 GOURMET DELI INC"/>
        <s v="RAHMAN CANDY &amp; TOB.INC."/>
        <s v="AKSHAR 19 INC"/>
        <s v="AMRUT INC; (Q&amp;Q DISCOUNT"/>
        <s v="DUTT NEWS INC;-"/>
        <s v="JUST RIGHT CONV.INC."/>
        <s v="RANA GAS CORP."/>
        <s v="TARAN GROCERIES, INC."/>
        <s v="SWEETY GROCERY CORP"/>
        <s v="NORTHERN ONE STOP CONVEN"/>
        <s v="UNION CONVENIENCE STORE"/>
        <s v="JAMICA ISLAND CORP."/>
        <s v="55 CORNER DELI INC"/>
        <s v="N &amp; K SUPERMART, INC"/>
        <s v="ANDY GROCERY"/>
        <s v="FOUR STAR DELI &amp; GROCERY"/>
        <s v="LITTLE MEXICO MINI M INC"/>
        <s v="MARUTI 149 CORP"/>
        <s v="N N GROCERY"/>
        <s v="SATKAIVAL USA INC."/>
        <s v="SINAI GOURMET DELI INC"/>
        <s v="STOP &amp; CARRY CONVE. INC"/>
        <s v="KIRIND ENTERPRISE"/>
        <s v="WINDHORSE GAS STATIONINC"/>
        <s v="GEORGE'S DELI INC"/>
        <s v="MAGAZINES ON MADISON INC"/>
        <s v="BJ MAG &amp; SONS CORP."/>
        <s v="NEEL KANTH DELI&amp;GROC INC"/>
        <s v="BROADWAY DELI&amp;GRILL INC."/>
        <s v="METRO CONV. INC"/>
        <s v="YOGI 86 04"/>
        <s v="BALVANT PATEL NEWSSTAND"/>
        <s v="LEX NEWS CORP."/>
        <s v="VINAYAK GROCERY INC."/>
        <s v="MOHAMMAD R A SIDDIKI"/>
        <m/>
        <s v="SGK 5220 LLC" u="1"/>
      </sharedItems>
    </cacheField>
    <cacheField name="CUSTOMER (TEXT)" numFmtId="0">
      <sharedItems containsBlank="1"/>
    </cacheField>
    <cacheField name="Return" numFmtId="0">
      <sharedItems containsBlank="1" count="3">
        <s v="NO"/>
        <s v="YES"/>
        <m/>
      </sharedItems>
    </cacheField>
    <cacheField name="OTP Category" numFmtId="0">
      <sharedItems containsBlank="1" count="6">
        <s v="CIGARS"/>
        <s v="SNUS"/>
        <s v="LITTLE CIGAR"/>
        <s v="SMOKELESS TOBACCO"/>
        <s v="LOOSE TOBACCO"/>
        <m/>
      </sharedItems>
    </cacheField>
    <cacheField name="Level I Qrt" numFmtId="0">
      <sharedItems containsString="0" containsBlank="1" containsNumber="1" containsInteger="1" minValue="-5" maxValue="12"/>
    </cacheField>
    <cacheField name="Level II Qrt" numFmtId="0">
      <sharedItems containsString="0" containsBlank="1" containsNumber="1" containsInteger="1" minValue="-80" maxValue="192"/>
    </cacheField>
    <cacheField name="ADDRESS" numFmtId="0">
      <sharedItems containsBlank="1" count="87">
        <s v="9218 JAMAICA AVE, WOODHAVEN, NY 11421"/>
        <s v="3426 STEINWAY STREET, ASTORIA, NY 11101"/>
        <s v="5015 SKILLMAN AVENUE, WOODSIDE, NY 11377"/>
        <s v="82-81 BROADWAY, ELMHURST, NY 11373"/>
        <s v="41-55 MAIN STREET, FLUSHING, NY 11355"/>
        <s v="49-05 ASTORIA BLVD, ELMHURST, NY 11370"/>
        <s v="1251 AVENUE OF AMERICAS, NEW YORK, NY 10020"/>
        <s v="5901  ROOSEVELT AVE,WOODSIDE,NY,11377"/>
        <s v="8001 NORTHERN BLVD, JACKSON HEIGHTS, NY 11372"/>
        <s v="94A CHAMBERS STREET, NEW YORK, NY 10007"/>
        <s v="6116 QUEENS BLVD., WOODSIDE, NY 11377"/>
        <s v="80-02 37TH AVE, JACKSON HEIGHTS, NY 11372"/>
        <s v="106-21 71ST AVE, FOREST HILLS, NY 11375"/>
        <s v="5716 ROOSEVELT AVE, WOODSIDE, NY 11377"/>
        <s v="784 JAMAICA AVE, BROOKLYN, NY 11208"/>
        <s v="143-10 45TH AVE, FLUSHING, NY 11355"/>
        <s v="8618 37TH AV, JACKSON HEIGHTS, NY 11372"/>
        <s v="152-09 NORTHERN BLVD, FLUSHING, NY 11354"/>
        <s v="16216 UNION TPKE UNIT 2, FRESH MEADOWS, NY 11366"/>
        <s v="32 JAMICA AVENUE, BROKLYN, NY 11207"/>
        <s v="54-24 ROOSVELT AVE, WOODSIDE, NY 11377"/>
        <s v="83-19 NORTHERN BOULEVARD, JACKSON HEIGHTS, NY 11372"/>
        <s v="42-20 34TH AVE, ASTORIA, NY 11103"/>
        <s v="3118 36TH AVENUE, ASTORIA, NY 11106"/>
        <s v="4014 ASTORIA BLVD, ASTORIA, NY 11103"/>
        <s v="14921 41ST AVE, FLUSHING, NY 11355"/>
        <s v="31-21 DITMARS BLVD, ASTORIA, NY 11105"/>
        <s v="7152 YELLOWSTONE BLVD., FOREST HILLS, NY 11375"/>
        <s v="2618 21 ST STREET, ASTORIA, NY 11102"/>
        <s v="82-02 NORTHERN BLVD, JACKSON HEIGHTS, NY 11372"/>
        <s v="183 CLINTON STREET, NEW YORK, NY 10002"/>
        <s v="569 MYRTLE AVE, BROOKYLN, NY 11205"/>
        <s v="3619 28TH AVE, ASTORIA, NY 11103"/>
        <s v="1266 MADISON AVE, NEW YORK, NY 10128"/>
        <s v="200 VARICK STREET, NEW YORK, NY 10014"/>
        <s v="36 AVENUE A, NEW YORK, NY 10009"/>
        <s v="4802 BROADWAY, ASTORIA, NY 11103"/>
        <s v="49-04 SKILLMAN AVE, WOODSIDE, NY 11377"/>
        <s v="86 04 4 TH AVE, BROOKLYN, NY 11209"/>
        <s v="S/E/C WHITEHALL STREET, NEW YORK, NY 10004"/>
        <s v="277 PARK AVE, NEWYORK, NY 10172"/>
        <s v="SMITH STREET GROC CONVT., BROOKLYN, NY 11231"/>
        <s v="S/E/C W 41 ST AND 8TH AV, NEW YORK, NY 10036"/>
        <m/>
        <s v="41-55 MAIN STREET, FLUSHING , NY 11355" u="1"/>
        <s v="3426 STEINWAY STREET    , ASTORIA  , NY 11101" u="1"/>
        <s v="82-81 BROADWAY   , ELMHURST , NY 11373" u="1"/>
        <s v="8001 NORTHERN BLVD      , JACKSON HEIGHTS , NY 11372" u="1"/>
        <s v="5015 SKILLMAN AVENUE    , WOODSIDE , NY 11377" u="1"/>
        <s v="82-02 NORTHERN BLVD     , JACKSON HEIGHTS , NY 11372" u="1"/>
        <s v="4014 ASTORIA BLVD, ASTORIA  , NY 11103" u="1"/>
        <s v="SMITH STREET GROC CONVT., BROOKLYN , NY 11231" u="1"/>
        <s v="143-10 45TH AVE  , FLUSHING , NY 11355" u="1"/>
        <s v="3118 36TH AVENUE , ASTORIA  , NY 11106" u="1"/>
        <s v="42-20 34TH AVE   , ASTORIA  , NY 11103" u="1"/>
        <s v="9218 JAMAICA AVE , WOODHAVEN, NY 11421" u="1"/>
        <s v="86 04 4 TH AVE   , BROOKLYN , NY 11209" u="1"/>
        <s v="3619 28TH AVE    , ASTORIA  , NY 11103" u="1"/>
        <s v="49-05 ASTORIA BLVD      , ELMHURST , NY 11370" u="1"/>
        <s v="54-24 ROOSVELT AVE      , WOODSIDE , NY 11377" u="1"/>
        <s v="80-02 37TH AVE   , JACKSON HEIGHTS , NY 11372" u="1"/>
        <s v="4802 BROADWAY    , ASTORIA  , NY 11103" u="1"/>
        <s v="S/E/C WHITEHALL STREET  , NEW YORK , NY 10004" u="1"/>
        <s v="277 PARK AVE     , NEWYORK  , NY 10172" u="1"/>
        <e v="#N/A" u="1"/>
        <s v="569 MYRTLE AVE   , BROOKYLN , NY 11205" u="1"/>
        <s v="83-19 NORTHERN BOULEVARD, JACKSON HEIGHTS , NY 11372" u="1"/>
        <s v="2618 21 ST STREET, ASTORIA  , NY 11102" u="1"/>
        <s v="152-09 NORTHERN BLVD    , FLUSHING , NY 11354" u="1"/>
        <s v="784 JAMAICA AVE  , BROOKLYN , NY 11208" u="1"/>
        <s v="5716 ROOSEVELT AVE      , WOODSIDE , NY 11377" u="1"/>
        <s v="94A CHAMBERS STREET     , NEW YORK , NY 10007" u="1"/>
        <s v="7152 YELLOWSTONE BLVD.  , FOREST HILLS , NY 11375" u="1"/>
        <s v="32 JAMICA AVENUE , BROKLYN  , NY 11207" u="1"/>
        <s v="183 CLINTON STREET      , NEW YORK , NY 10002" u="1"/>
        <s v="200 VARICK STREET, NEW YORK , NY 10014" u="1"/>
        <s v="6116 QUEENS BLVD., WOODSIDE , NY 11377" u="1"/>
        <s v="49-04 SKILLMAN AVE      , WOODSIDE , NY 11377" u="1"/>
        <s v="S/E/C W 41 ST AND 8TH AV, NEW YORK , NY 10036" u="1"/>
        <s v="16216 UNION TPKE UNIT 2 , FRESH MEADOWS, NY 11366" u="1"/>
        <s v="36 AVENUE A      , NEW YORK , NY 10009" u="1"/>
        <s v="106-21 71ST AVE  , FOREST HILLS , NY 11375" u="1"/>
        <s v="31-21 DITMARS BLVD      , ASTORIA  , NY 11105" u="1"/>
        <s v="14921 41ST AVE   , FLUSHING , NY 11355" u="1"/>
        <s v="1251 AVENUE OF AMERICAS , NEW YORK , NY 10020" u="1"/>
        <s v="8618 37TH AV     , JACKSON HEIGHTS , NY 11372" u="1"/>
        <s v="1266 MADISON AVE , NEW YORK , NY 10128" u="1"/>
      </sharedItems>
    </cacheField>
    <cacheField name="Sales Tax ID" numFmtId="0">
      <sharedItems containsBlank="1" count="45">
        <s v="814005324                "/>
        <s v="46-4386457               "/>
        <s v="461358583                "/>
        <s v="461104671                "/>
        <s v="11-2841409               "/>
        <s v="331025949                "/>
        <s v="46-3978591               "/>
        <s v="13-4080332"/>
        <s v="82-4096265               "/>
        <s v="263070815                "/>
        <s v="81-2416804               "/>
        <s v="208345476                "/>
        <s v="27-0536606               "/>
        <s v="82-3722448               "/>
        <s v="47-5616825               "/>
        <s v="260628753                "/>
        <s v="83-3828914               "/>
        <s v="205892992                "/>
        <s v="82-4975739               "/>
        <s v="300502743                "/>
        <s v="83-1313995               "/>
        <s v="272109164                "/>
        <s v="870775943                "/>
        <s v="453345314                "/>
        <s v="45-0826885               "/>
        <s v="464857901                "/>
        <s v="810615519                "/>
        <s v="46-3492282               "/>
        <s v="81-3453474               "/>
        <s v="203369484                "/>
        <s v="13-3128100               "/>
        <s v="264815671                "/>
        <s v="364792113                "/>
        <s v="20-4576442               "/>
        <s v="464528838                "/>
        <s v="813295412                "/>
        <s v="81-3848967               "/>
        <s v="271243477                "/>
        <s v="11-3634132               "/>
        <s v="82-0738478               "/>
        <s v="20-1623967               "/>
        <s v="463002043                "/>
        <s v="272717990                "/>
        <m/>
        <e v="#N/A" u="1"/>
      </sharedItems>
    </cacheField>
    <cacheField name="NY City (Retailer) License Number*" numFmtId="0">
      <sharedItems containsBlank="1" count="45">
        <s v="2046310-1           "/>
        <s v="2003379-887         "/>
        <s v="1454488             "/>
        <s v="1450941             "/>
        <s v="1054988             "/>
        <s v="1153371             "/>
        <s v="2008372-1793        "/>
        <s v="2069822-1"/>
        <s v="2066828-1           "/>
        <s v="1299543             "/>
        <s v="2040909-1           "/>
        <s v="1275060             "/>
        <s v="1329598             "/>
        <s v="2066560-1           "/>
        <s v="2033239-1           "/>
        <s v="1449611             "/>
        <s v="2089742-2"/>
        <s v="1245286             "/>
        <s v="2074845-1           "/>
        <s v="1302862             "/>
        <s v="2079449-1           "/>
        <s v="1353861             "/>
        <s v="1052063             "/>
        <s v="1411360             "/>
        <s v="2040734-1           "/>
        <s v="2007604-1613        "/>
        <s v="1143199             "/>
        <s v="2001465-2"/>
        <s v="2045970-1           "/>
        <s v="1210568             "/>
        <s v="1341714             "/>
        <s v="1327328             "/>
        <s v="2015633-1           "/>
        <s v="1226636             "/>
        <s v="2018181-2           "/>
        <s v="2043930-1           "/>
        <s v="2046011-1           "/>
        <s v="1344749             "/>
        <s v="1097293             "/>
        <s v="2050347-2"/>
        <s v="1183009             "/>
        <s v="1471538             "/>
        <s v="2003872-1033        "/>
        <m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MeiLan" refreshedDate="43760.691329745372" createdVersion="6" refreshedVersion="6" minRefreshableVersion="3" recordCount="5" xr:uid="{067800E1-6E3A-474E-9745-F73BE745DE3A}">
  <cacheSource type="worksheet">
    <worksheetSource ref="A1:T1048576" sheet="Out_of_City"/>
  </cacheSource>
  <cacheFields count="20">
    <cacheField name="Extracting Order" numFmtId="0">
      <sharedItems containsString="0" containsBlank="1" containsNumber="1" containsInteger="1" minValue="49" maxValue="91"/>
    </cacheField>
    <cacheField name="ITEM #" numFmtId="0">
      <sharedItems containsBlank="1"/>
    </cacheField>
    <cacheField name="DESCRIPTION" numFmtId="0">
      <sharedItems containsBlank="1"/>
    </cacheField>
    <cacheField name="CUST #" numFmtId="0">
      <sharedItems containsBlank="1"/>
    </cacheField>
    <cacheField name="P/O #" numFmtId="0">
      <sharedItems containsString="0" containsBlank="1" containsNumber="1" containsInteger="1" minValue="714370" maxValue="714705" count="4">
        <n v="714370"/>
        <n v="714500"/>
        <n v="714705"/>
        <m/>
      </sharedItems>
    </cacheField>
    <cacheField name="ORDER #" numFmtId="0">
      <sharedItems containsString="0" containsBlank="1" containsNumber="1" containsInteger="1" minValue="1" maxValue="3"/>
    </cacheField>
    <cacheField name="LIN UOM" numFmtId="0">
      <sharedItems containsString="0" containsBlank="1" containsNumber="1" containsInteger="1" minValue="-1" maxValue="1"/>
    </cacheField>
    <cacheField name="ORDER SHIP" numFmtId="0">
      <sharedItems containsString="0" containsBlank="1" containsNumber="1" containsInteger="1" minValue="-1" maxValue="1"/>
    </cacheField>
    <cacheField name="UNIT PRC" numFmtId="0">
      <sharedItems containsString="0" containsBlank="1" containsNumber="1" containsInteger="1" minValue="31" maxValue="75"/>
    </cacheField>
    <cacheField name="TOTAL PRC" numFmtId="0">
      <sharedItems containsString="0" containsBlank="1" containsNumber="1" containsInteger="1" minValue="-50" maxValue="75"/>
    </cacheField>
    <cacheField name="WANT DT" numFmtId="0">
      <sharedItems containsNonDate="0" containsDate="1" containsString="0" containsBlank="1" minDate="2019-08-13T00:00:00" maxDate="2019-08-18T00:00:00"/>
    </cacheField>
    <cacheField name="CUSTOMER" numFmtId="0">
      <sharedItems containsBlank="1" count="2">
        <s v="SGK 5220 LLC"/>
        <m/>
      </sharedItems>
    </cacheField>
    <cacheField name="CUSTOMER (TEXT)" numFmtId="0">
      <sharedItems containsBlank="1"/>
    </cacheField>
    <cacheField name="Return" numFmtId="0">
      <sharedItems containsBlank="1"/>
    </cacheField>
    <cacheField name="OTP Category" numFmtId="0">
      <sharedItems containsBlank="1" count="2">
        <s v="CIGARS"/>
        <m/>
      </sharedItems>
    </cacheField>
    <cacheField name="Level I Qrt" numFmtId="0">
      <sharedItems containsString="0" containsBlank="1" containsNumber="1" containsInteger="1" minValue="-1" maxValue="1"/>
    </cacheField>
    <cacheField name="Level II Qrt" numFmtId="0">
      <sharedItems containsString="0" containsBlank="1" containsNumber="1" containsInteger="1" minValue="-39" maxValue="54"/>
    </cacheField>
    <cacheField name="ADDRESS" numFmtId="0">
      <sharedItems containsBlank="1" count="2">
        <s v="5220 MERRICK RD,MASSAPEQUA,NY,11758"/>
        <m/>
      </sharedItems>
    </cacheField>
    <cacheField name="Sales Tax ID" numFmtId="0">
      <sharedItems containsBlank="1" count="2">
        <s v="83-2064131"/>
        <m/>
      </sharedItems>
    </cacheField>
    <cacheField name="NY City (Retailer) License Number*" numFmtId="0">
      <sharedItems containsBlank="1" count="2"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852.677714583333" createdVersion="6" refreshedVersion="6" minRefreshableVersion="3" recordCount="103" xr:uid="{E2C0CAB3-345C-41BF-8664-2130218B62F9}">
  <cacheSource type="worksheet">
    <worksheetSource ref="A1:Q104" sheet="DATA"/>
  </cacheSource>
  <cacheFields count="17">
    <cacheField name="Extracting Order" numFmtId="0">
      <sharedItems containsSemiMixedTypes="0" containsString="0" containsNumber="1" containsInteger="1" minValue="1" maxValue="152"/>
    </cacheField>
    <cacheField name="ITEM #" numFmtId="0">
      <sharedItems containsMixedTypes="1" containsNumber="1" containsInteger="1" minValue="22365" maxValue="1012365"/>
    </cacheField>
    <cacheField name="DESCRIPTION" numFmtId="0">
      <sharedItems/>
    </cacheField>
    <cacheField name="CUST #" numFmtId="0">
      <sharedItems containsMixedTypes="1" containsNumber="1" containsInteger="1" minValue="32" maxValue="16216"/>
    </cacheField>
    <cacheField name="P/O #" numFmtId="0">
      <sharedItems containsSemiMixedTypes="0" containsString="0" containsNumber="1" containsInteger="1" minValue="713410" maxValue="715763"/>
    </cacheField>
    <cacheField name="ORDER #" numFmtId="0">
      <sharedItems containsSemiMixedTypes="0" containsString="0" containsNumber="1" containsInteger="1" minValue="1" maxValue="37"/>
    </cacheField>
    <cacheField name="LIN UOM" numFmtId="0">
      <sharedItems containsSemiMixedTypes="0" containsString="0" containsNumber="1" containsInteger="1" minValue="-5" maxValue="12"/>
    </cacheField>
    <cacheField name="ORDER SHIP" numFmtId="0">
      <sharedItems containsSemiMixedTypes="0" containsString="0" containsNumber="1" containsInteger="1" minValue="-5" maxValue="12"/>
    </cacheField>
    <cacheField name="UNIT PRC" numFmtId="0">
      <sharedItems containsSemiMixedTypes="0" containsString="0" containsNumber="1" minValue="9.99" maxValue="123.96"/>
    </cacheField>
    <cacheField name="TOTAL PRC" numFmtId="0">
      <sharedItems containsSemiMixedTypes="0" containsString="0" containsNumber="1" minValue="-175" maxValue="190"/>
    </cacheField>
    <cacheField name="WANT DT" numFmtId="14">
      <sharedItems containsSemiMixedTypes="0" containsNonDate="0" containsDate="1" containsString="0" minDate="2019-08-01T00:00:00" maxDate="2019-09-01T00:00:00"/>
    </cacheField>
    <cacheField name="CUSTOMER" numFmtId="0">
      <sharedItems/>
    </cacheField>
    <cacheField name="CUSTOMER (TEXT)" numFmtId="0">
      <sharedItems/>
    </cacheField>
    <cacheField name="Return" numFmtId="0">
      <sharedItems count="2">
        <s v="NO"/>
        <s v="YES"/>
      </sharedItems>
    </cacheField>
    <cacheField name="OTP Category" numFmtId="0">
      <sharedItems count="6">
        <s v="CIGARS"/>
        <s v="SNUS"/>
        <s v="LITTLE CIGAR"/>
        <s v="SMOKELESS TOBACCO"/>
        <s v="LOOSE TOBACCO"/>
        <e v="#N/A"/>
      </sharedItems>
    </cacheField>
    <cacheField name="Level I Qrt" numFmtId="0">
      <sharedItems containsMixedTypes="1" containsNumber="1" containsInteger="1" minValue="-5" maxValue="12"/>
    </cacheField>
    <cacheField name="Level II Qrt" numFmtId="0">
      <sharedItems containsMixedTypes="1" containsNumber="1" containsInteger="1" minValue="-8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s v="25 Van Dyke Avenue, New Brunswick, NJ 08901"/>
    <n v="3221960"/>
    <m/>
    <m/>
    <n v="3640"/>
    <s v="DUTCHMAST MASTER PALMA 4 PK"/>
    <n v="10"/>
    <x v="0"/>
    <n v="4"/>
    <n v="6"/>
    <n v="24"/>
    <n v="10"/>
    <n v="230"/>
  </r>
  <r>
    <x v="0"/>
    <s v="25 Van Dyke Avenue, New Brunswick, NJ 08901"/>
    <n v="3221960"/>
    <m/>
    <m/>
    <n v="5251"/>
    <s v="PHILLIES BLUNT 5 PK"/>
    <n v="5"/>
    <x v="0"/>
    <n v="5"/>
    <n v="10"/>
    <n v="50"/>
    <n v="5"/>
    <n v="245"/>
  </r>
  <r>
    <x v="0"/>
    <s v="25 Van Dyke Avenue, New Brunswick, NJ 08901"/>
    <n v="3221960"/>
    <m/>
    <m/>
    <n v="36695"/>
    <s v="SKOAL LONG CUT MINT"/>
    <n v="5"/>
    <x v="1"/>
    <n v="1.2"/>
    <n v="5"/>
    <n v="6"/>
    <n v="5"/>
    <n v="80"/>
  </r>
  <r>
    <x v="0"/>
    <s v="25 Van Dyke Avenue, New Brunswick, NJ 08901"/>
    <n v="3501358"/>
    <m/>
    <m/>
    <n v="3640"/>
    <s v="DUTCHMAST MASTER PALMA 4 PK"/>
    <n v="10"/>
    <x v="0"/>
    <n v="4"/>
    <n v="5"/>
    <n v="20"/>
    <n v="10"/>
    <n v="190"/>
  </r>
  <r>
    <x v="0"/>
    <s v="25 Van Dyke Avenue, New Brunswick, NJ 08901"/>
    <n v="3501358"/>
    <m/>
    <m/>
    <n v="8975"/>
    <s v="KODIAK SMOKELESS TOBACCO 1.2Z"/>
    <n v="3"/>
    <x v="1"/>
    <n v="1.2"/>
    <n v="5"/>
    <n v="6"/>
    <n v="3"/>
    <n v="48"/>
  </r>
  <r>
    <x v="0"/>
    <s v="25 Van Dyke Avenue, New Brunswick, NJ 08901"/>
    <n v="3504255"/>
    <m/>
    <m/>
    <n v="36690"/>
    <s v="COPENHAGEN FINE CUT SNUFF 1.2"/>
    <n v="2"/>
    <x v="1"/>
    <n v="1.2"/>
    <n v="5"/>
    <n v="6"/>
    <n v="2"/>
    <n v="32"/>
  </r>
  <r>
    <x v="0"/>
    <s v="25 Van Dyke Avenue, New Brunswick, NJ 08901"/>
    <n v="3504255"/>
    <m/>
    <m/>
    <n v="8975"/>
    <s v="KODIAK SMOKELESS TOBACCO 1.2Z"/>
    <n v="5"/>
    <x v="1"/>
    <n v="1.2"/>
    <n v="5"/>
    <n v="6"/>
    <n v="5"/>
    <n v="80"/>
  </r>
  <r>
    <x v="1"/>
    <m/>
    <m/>
    <m/>
    <m/>
    <n v="177099"/>
    <s v="177099 AL  CAPONE SWEET FILTER 5/20PK"/>
    <n v="8"/>
    <x v="0"/>
    <n v="20"/>
    <n v="5"/>
    <n v="100"/>
    <n v="8"/>
    <n v="792"/>
  </r>
  <r>
    <x v="1"/>
    <m/>
    <m/>
    <m/>
    <m/>
    <n v="177098"/>
    <s v="177098 AL  CAPONE  SWEETS 5/20 PK"/>
    <n v="3"/>
    <x v="0"/>
    <n v="20"/>
    <n v="5"/>
    <n v="100"/>
    <n v="3"/>
    <n v="297"/>
  </r>
  <r>
    <x v="1"/>
    <m/>
    <m/>
    <m/>
    <m/>
    <n v="151410"/>
    <s v="151410 AMERICAN SPIRIT ORGANIC TOB. 1/6 PK"/>
    <n v="-2"/>
    <x v="2"/>
    <n v="1.41"/>
    <n v="5"/>
    <n v="7.05"/>
    <n v="-2"/>
    <n v="-38"/>
  </r>
  <r>
    <x v="1"/>
    <m/>
    <m/>
    <m/>
    <m/>
    <n v="151411"/>
    <s v="151411 AMERICAN SPIRIT PERiQUE TOB.6PK"/>
    <n v="-1"/>
    <x v="2"/>
    <n v="1.41"/>
    <n v="5"/>
    <n v="7.05"/>
    <n v="-1"/>
    <n v="-19"/>
  </r>
  <r>
    <x v="1"/>
    <m/>
    <m/>
    <m/>
    <m/>
    <n v="174642"/>
    <s v="l74642 BACKWOOD SWEET 8/5'PK."/>
    <n v="20"/>
    <x v="0"/>
    <n v="5"/>
    <n v="8"/>
    <n v="40"/>
    <n v="20"/>
    <n v="780"/>
  </r>
  <r>
    <x v="1"/>
    <m/>
    <m/>
    <m/>
    <m/>
    <n v="170002"/>
    <s v="170002 BLK&amp;MLO CIGARS 10/5PK"/>
    <n v="10"/>
    <x v="0"/>
    <n v="5"/>
    <n v="10"/>
    <n v="50"/>
    <n v="10"/>
    <n v="490"/>
  </r>
  <r>
    <x v="1"/>
    <m/>
    <m/>
    <m/>
    <m/>
    <n v="174450"/>
    <s v="174450 BLK&amp;MLD ROYAL 10/5' PK"/>
    <n v="3"/>
    <x v="0"/>
    <n v="5"/>
    <n v="10"/>
    <n v="50"/>
    <n v="3"/>
    <n v="147"/>
  </r>
  <r>
    <x v="1"/>
    <m/>
    <m/>
    <m/>
    <m/>
    <n v="150090"/>
    <s v="150090 BUGLER CIG.TOBACCO 1/12'S PK."/>
    <n v="-7"/>
    <x v="2"/>
    <n v="0.65"/>
    <n v="12"/>
    <n v="7.8000000000000007"/>
    <n v="-7"/>
    <n v="-147"/>
  </r>
  <r>
    <x v="1"/>
    <m/>
    <m/>
    <m/>
    <m/>
    <n v="152515"/>
    <s v="152515 CAMEL SNUS WINTERCHILL PCH 5CT"/>
    <n v="2"/>
    <x v="3"/>
    <n v="0.53"/>
    <n v="5"/>
    <n v="2.6500000000000004"/>
    <n v="2"/>
    <n v="60"/>
  </r>
  <r>
    <x v="1"/>
    <m/>
    <m/>
    <m/>
    <m/>
    <n v="150512"/>
    <s v="150512 CAPT.BLK.BLUE 1/6'S PK."/>
    <n v="-3"/>
    <x v="2"/>
    <n v="6"/>
    <n v="1"/>
    <n v="6"/>
    <n v="-3"/>
    <n v="-45"/>
  </r>
  <r>
    <x v="1"/>
    <m/>
    <m/>
    <m/>
    <m/>
    <n v="150510"/>
    <s v="150510 CAPT.BLK.GOLD 1/6 PK"/>
    <n v="-2"/>
    <x v="2"/>
    <n v="6"/>
    <n v="1"/>
    <n v="6"/>
    <n v="-2"/>
    <n v="-30"/>
  </r>
  <r>
    <x v="1"/>
    <m/>
    <m/>
    <m/>
    <m/>
    <n v="176697"/>
    <s v="176697 D'VILLE GOLD 6/4'PK"/>
    <n v="3"/>
    <x v="0"/>
    <n v="4"/>
    <n v="6"/>
    <n v="24"/>
    <n v="3"/>
    <n v="69"/>
  </r>
  <r>
    <x v="1"/>
    <m/>
    <m/>
    <m/>
    <m/>
    <n v="171684"/>
    <s v="171684 D/MAST.COLL.PALMA 5/4'S PK."/>
    <n v="30"/>
    <x v="0"/>
    <n v="4"/>
    <n v="6"/>
    <n v="24"/>
    <n v="30"/>
    <n v="690"/>
  </r>
  <r>
    <x v="1"/>
    <m/>
    <m/>
    <m/>
    <m/>
    <n v="171683"/>
    <s v="171683 0/MAST.COLL- PALMA BOX 55"/>
    <n v="5"/>
    <x v="0"/>
    <n v="55"/>
    <n v="1"/>
    <n v="55"/>
    <n v="5"/>
    <n v="270"/>
  </r>
  <r>
    <x v="1"/>
    <m/>
    <m/>
    <m/>
    <m/>
    <n v="150441"/>
    <s v="150441 DANISH ORT CIG_TOB_1/5"/>
    <n v="-11"/>
    <x v="2"/>
    <n v="1.3"/>
    <n v="5"/>
    <n v="6.5"/>
    <n v="-11"/>
    <n v="-187"/>
  </r>
  <r>
    <x v="1"/>
    <m/>
    <m/>
    <m/>
    <m/>
    <n v="151007"/>
    <s v="151007 GRIZZLY L/CUT.WINTERGEEN  5CT."/>
    <n v="11"/>
    <x v="1"/>
    <n v="1.2"/>
    <n v="5"/>
    <n v="6"/>
    <n v="11"/>
    <n v="176"/>
  </r>
  <r>
    <x v="1"/>
    <m/>
    <m/>
    <m/>
    <m/>
    <n v="170066"/>
    <s v="170066 PHIL.BLUNTS 10/5'S PK"/>
    <n v="3"/>
    <x v="0"/>
    <n v="5"/>
    <n v="10"/>
    <n v="50"/>
    <n v="3"/>
    <n v="147"/>
  </r>
  <r>
    <x v="1"/>
    <m/>
    <m/>
    <m/>
    <m/>
    <n v="150663"/>
    <s v="150663 SKOAL L/C MtT 5 CT"/>
    <n v="5"/>
    <x v="1"/>
    <n v="1.2"/>
    <n v="5"/>
    <n v="6"/>
    <n v="5"/>
    <n v="80"/>
  </r>
  <r>
    <x v="1"/>
    <m/>
    <m/>
    <m/>
    <m/>
    <n v="150662"/>
    <s v="150662 SKOAL L/C STRAIGHT 5CT"/>
    <n v="5"/>
    <x v="1"/>
    <n v="1.2"/>
    <n v="5"/>
    <n v="6"/>
    <n v="5"/>
    <n v="80"/>
  </r>
  <r>
    <x v="1"/>
    <m/>
    <m/>
    <m/>
    <m/>
    <n v="150011"/>
    <s v="150011 SKOAL L/C WINTERGREEN 5CT"/>
    <n v="10"/>
    <x v="1"/>
    <n v="1.2"/>
    <n v="5"/>
    <n v="6"/>
    <n v="10"/>
    <n v="160"/>
  </r>
  <r>
    <x v="1"/>
    <m/>
    <m/>
    <m/>
    <m/>
    <n v="152732"/>
    <s v="152732 SKOAL XT L/C MINT 5CT"/>
    <n v="1"/>
    <x v="1"/>
    <n v="1.2"/>
    <n v="5"/>
    <n v="6"/>
    <n v="1"/>
    <n v="16"/>
  </r>
  <r>
    <x v="1"/>
    <m/>
    <m/>
    <m/>
    <m/>
    <n v="175077"/>
    <s v="175077 SMOKER CHOICE GREEN CIGAR10/20"/>
    <n v="5"/>
    <x v="4"/>
    <n v="20"/>
    <n v="10"/>
    <n v="200"/>
    <n v="50"/>
    <n v="0"/>
  </r>
  <r>
    <x v="1"/>
    <m/>
    <m/>
    <m/>
    <m/>
    <n v="170218"/>
    <s v="170218 W/OWL INViNCIBLE 10/S'S PK."/>
    <n v="2"/>
    <x v="0"/>
    <n v="5"/>
    <n v="10"/>
    <n v="50"/>
    <n v="2"/>
    <n v="98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x v="0"/>
    <x v="0"/>
    <s v="37TH"/>
    <n v="699247"/>
    <n v="1"/>
    <n v="1"/>
    <n v="1"/>
    <n v="58"/>
    <n v="58"/>
    <d v="2019-01-29T00:00:00"/>
    <s v="37TH AVE GROCERY INC;-"/>
  </r>
  <r>
    <x v="0"/>
    <x v="0"/>
    <s v="ESC"/>
    <n v="697923"/>
    <n v="25"/>
    <n v="1"/>
    <n v="1"/>
    <n v="51.75"/>
    <n v="51.75"/>
    <d v="2019-01-11T00:00:00"/>
    <s v="EAGLE SERVICE CENTER"/>
  </r>
  <r>
    <x v="0"/>
    <x v="0"/>
    <s v="GGC"/>
    <n v="697870"/>
    <n v="5"/>
    <n v="1"/>
    <n v="1"/>
    <n v="55"/>
    <n v="55"/>
    <d v="2019-01-10T00:00:00"/>
    <s v="GREEN GROCERY &amp; CON LLC"/>
  </r>
  <r>
    <x v="0"/>
    <x v="0"/>
    <n v="23437"/>
    <n v="699392"/>
    <n v="13"/>
    <n v="1"/>
    <n v="1"/>
    <n v="58"/>
    <n v="58"/>
    <d v="2019-01-30T00:00:00"/>
    <s v="FRIENDZ DELI &amp; GROCERY"/>
  </r>
  <r>
    <x v="0"/>
    <x v="0"/>
    <s v="ONL"/>
    <n v="698263"/>
    <n v="4"/>
    <n v="1"/>
    <n v="1"/>
    <n v="58"/>
    <n v="58"/>
    <d v="2019-01-15T00:00:00"/>
    <s v="41 55 MAIN STREET INC"/>
  </r>
  <r>
    <x v="0"/>
    <x v="0"/>
    <s v="SCS"/>
    <n v="698560"/>
    <n v="18"/>
    <n v="1"/>
    <n v="1"/>
    <n v="58"/>
    <n v="58"/>
    <d v="2019-01-19T00:00:00"/>
    <s v="SUNAR INC (SUPER CON INC"/>
  </r>
  <r>
    <x v="0"/>
    <x v="0"/>
    <s v="SIN"/>
    <n v="697221"/>
    <n v="13"/>
    <n v="1"/>
    <n v="1"/>
    <n v="51.75"/>
    <n v="51.75"/>
    <d v="2019-01-02T00:00:00"/>
    <s v="SINAL INC (MINI MART)"/>
  </r>
  <r>
    <x v="1"/>
    <x v="1"/>
    <s v="1136L"/>
    <n v="697843"/>
    <n v="26"/>
    <n v="1"/>
    <n v="1"/>
    <n v="25.75"/>
    <n v="25.75"/>
    <d v="2019-01-10T00:00:00"/>
    <s v="LEXINGTON AVE GRO;- CONV"/>
  </r>
  <r>
    <x v="1"/>
    <x v="1"/>
    <n v="4750"/>
    <n v="698287"/>
    <n v="26"/>
    <n v="3"/>
    <n v="3"/>
    <n v="25.75"/>
    <n v="77.25"/>
    <d v="2019-01-16T00:00:00"/>
    <s v="47 ROCKEFELLER,INC."/>
  </r>
  <r>
    <x v="1"/>
    <x v="1"/>
    <s v="BJ"/>
    <n v="697835"/>
    <n v="7"/>
    <n v="1"/>
    <n v="1"/>
    <n v="25.75"/>
    <n v="25.75"/>
    <d v="2019-01-10T00:00:00"/>
    <s v="BJ MAG &amp; SONS CORP."/>
  </r>
  <r>
    <x v="1"/>
    <x v="1"/>
    <s v="SHAR"/>
    <n v="697841"/>
    <n v="28"/>
    <n v="2"/>
    <n v="2"/>
    <n v="25.75"/>
    <n v="51.5"/>
    <d v="2019-01-10T00:00:00"/>
    <s v="SHRADDHA 64 INC"/>
  </r>
  <r>
    <x v="1"/>
    <x v="1"/>
    <s v="SHAR"/>
    <n v="697994"/>
    <n v="1"/>
    <n v="-1"/>
    <n v="-1"/>
    <n v="25.75"/>
    <n v="-25.75"/>
    <d v="2019-01-11T00:00:00"/>
    <s v="SHRADDHA 64 INC"/>
  </r>
  <r>
    <x v="2"/>
    <x v="2"/>
    <s v="GGC"/>
    <n v="697214"/>
    <n v="6"/>
    <n v="1"/>
    <n v="1"/>
    <n v="51"/>
    <n v="51"/>
    <d v="2019-01-02T00:00:00"/>
    <s v="GREEN GROCERY &amp; CON LLC"/>
  </r>
  <r>
    <x v="2"/>
    <x v="2"/>
    <s v="GGC"/>
    <n v="697820"/>
    <n v="2"/>
    <n v="1"/>
    <n v="1"/>
    <n v="51"/>
    <n v="51"/>
    <d v="2019-01-09T00:00:00"/>
    <s v="GREEN GROCERY &amp; CON LLC"/>
  </r>
  <r>
    <x v="2"/>
    <x v="2"/>
    <s v="GGC"/>
    <n v="697870"/>
    <n v="4"/>
    <n v="1"/>
    <n v="1"/>
    <n v="55"/>
    <n v="55"/>
    <d v="2019-01-10T00:00:00"/>
    <s v="GREEN GROCERY &amp; CON LLC"/>
  </r>
  <r>
    <x v="2"/>
    <x v="2"/>
    <s v="GGC"/>
    <n v="698580"/>
    <n v="5"/>
    <n v="1"/>
    <n v="1"/>
    <n v="58"/>
    <n v="58"/>
    <d v="2019-01-19T00:00:00"/>
    <s v="GREEN GROCERY &amp; CON LLC"/>
  </r>
  <r>
    <x v="2"/>
    <x v="2"/>
    <s v="GGC"/>
    <n v="699293"/>
    <n v="7"/>
    <n v="1"/>
    <n v="1"/>
    <n v="58"/>
    <n v="58"/>
    <d v="2019-01-29T00:00:00"/>
    <s v="GREEN GROCERY &amp; CON LLC"/>
  </r>
  <r>
    <x v="3"/>
    <x v="3"/>
    <s v="PGGC"/>
    <n v="698780"/>
    <n v="5"/>
    <n v="1"/>
    <n v="1"/>
    <n v="43.25"/>
    <n v="43.25"/>
    <d v="2019-01-22T00:00:00"/>
    <s v="GREEN GROCERY &amp; CON LLC"/>
  </r>
  <r>
    <x v="4"/>
    <x v="4"/>
    <n v="2504"/>
    <n v="697290"/>
    <n v="14"/>
    <n v="1"/>
    <n v="1"/>
    <n v="83"/>
    <n v="83"/>
    <d v="2019-01-03T00:00:00"/>
    <s v="SEEMA NOREEN"/>
  </r>
  <r>
    <x v="4"/>
    <x v="4"/>
    <n v="2865"/>
    <n v="698605"/>
    <n v="32"/>
    <n v="3"/>
    <n v="3"/>
    <n v="83"/>
    <n v="249"/>
    <d v="2019-01-19T00:00:00"/>
    <s v="CIGAR WAREHOUSE INC;-"/>
  </r>
  <r>
    <x v="4"/>
    <x v="4"/>
    <s v="MMC"/>
    <n v="697318"/>
    <n v="30"/>
    <n v="1"/>
    <n v="1"/>
    <n v="83"/>
    <n v="83"/>
    <d v="2019-01-03T00:00:00"/>
    <s v="MAHARAJ MATAJI CORPORATI"/>
  </r>
  <r>
    <x v="4"/>
    <x v="4"/>
    <s v="MMC"/>
    <n v="698593"/>
    <n v="27"/>
    <n v="2"/>
    <n v="2"/>
    <n v="83"/>
    <n v="166"/>
    <d v="2019-01-19T00:00:00"/>
    <s v="MAHARAJ MATAJI CORPORATI"/>
  </r>
  <r>
    <x v="5"/>
    <x v="5"/>
    <n v="7419"/>
    <n v="697340"/>
    <n v="2"/>
    <n v="-1"/>
    <n v="-1"/>
    <n v="39.5"/>
    <n v="-39.5"/>
    <d v="2019-01-04T00:00:00"/>
    <s v="I &amp; Y NEWS AND CANDY INC"/>
  </r>
  <r>
    <x v="5"/>
    <x v="5"/>
    <s v="DTC"/>
    <n v="697352"/>
    <n v="5"/>
    <n v="1"/>
    <n v="1"/>
    <n v="39.5"/>
    <n v="39.5"/>
    <d v="2019-01-04T00:00:00"/>
    <s v="DEEP TRADING CORPORATION"/>
  </r>
  <r>
    <x v="6"/>
    <x v="6"/>
    <n v="32"/>
    <n v="697149"/>
    <n v="6"/>
    <n v="2"/>
    <n v="2"/>
    <n v="50"/>
    <n v="100"/>
    <d v="2019-01-02T00:00:00"/>
    <s v="JAMICA ISLAND CORP."/>
  </r>
  <r>
    <x v="6"/>
    <x v="6"/>
    <n v="5115"/>
    <n v="697274"/>
    <n v="7"/>
    <n v="1"/>
    <n v="1"/>
    <n v="50"/>
    <n v="50"/>
    <d v="2019-01-03T00:00:00"/>
    <s v="WOODSIDE FOOD CENTER COR"/>
  </r>
  <r>
    <x v="6"/>
    <x v="6"/>
    <s v="569M"/>
    <n v="697555"/>
    <n v="1"/>
    <n v="1"/>
    <n v="1"/>
    <n v="50"/>
    <n v="50"/>
    <d v="2019-01-05T00:00:00"/>
    <s v="WINDHORSE GAS STATIONINC"/>
  </r>
  <r>
    <x v="6"/>
    <x v="6"/>
    <n v="7907"/>
    <n v="697389"/>
    <n v="5"/>
    <n v="1"/>
    <n v="1"/>
    <n v="50"/>
    <n v="50"/>
    <d v="2019-01-04T00:00:00"/>
    <s v="79-07 EXPRESS NEWS,INC"/>
  </r>
  <r>
    <x v="6"/>
    <x v="6"/>
    <n v="23437"/>
    <n v="699392"/>
    <n v="12"/>
    <n v="1"/>
    <n v="1"/>
    <n v="50"/>
    <n v="50"/>
    <d v="2019-01-30T00:00:00"/>
    <s v="FRIENDZ DELI &amp; GROCERY"/>
  </r>
  <r>
    <x v="6"/>
    <x v="6"/>
    <s v="SBB"/>
    <n v="697596"/>
    <n v="4"/>
    <n v="1"/>
    <n v="1"/>
    <n v="50"/>
    <n v="50"/>
    <d v="2019-01-07T00:00:00"/>
    <s v="SB BAYSIDE LLC"/>
  </r>
  <r>
    <x v="6"/>
    <x v="6"/>
    <s v="SHREJI"/>
    <n v="699387"/>
    <n v="7"/>
    <n v="1"/>
    <n v="1"/>
    <n v="50"/>
    <n v="50"/>
    <d v="2019-01-30T00:00:00"/>
    <s v="SHREEJI RAJIPO INC."/>
  </r>
  <r>
    <x v="7"/>
    <x v="7"/>
    <s v="AMR"/>
    <n v="697888"/>
    <n v="4"/>
    <n v="1"/>
    <n v="1"/>
    <n v="35"/>
    <n v="35"/>
    <d v="2019-01-10T00:00:00"/>
    <s v="AMRUT INC; (Q&amp;Q DISCOUNT"/>
  </r>
  <r>
    <x v="7"/>
    <x v="7"/>
    <s v="SBB"/>
    <n v="697695"/>
    <n v="8"/>
    <n v="1"/>
    <n v="1"/>
    <n v="31"/>
    <n v="31"/>
    <d v="2019-01-08T00:00:00"/>
    <s v="SB BAYSIDE LLC"/>
  </r>
  <r>
    <x v="8"/>
    <x v="8"/>
    <n v="4904"/>
    <n v="698067"/>
    <n v="6"/>
    <n v="1"/>
    <n v="1"/>
    <n v="44"/>
    <n v="44"/>
    <d v="2019-01-12T00:00:00"/>
    <s v="METRO CONV. INC"/>
  </r>
  <r>
    <x v="8"/>
    <x v="8"/>
    <n v="4904"/>
    <n v="698193"/>
    <n v="1"/>
    <n v="-1"/>
    <n v="-1"/>
    <n v="44"/>
    <n v="-44"/>
    <d v="2019-01-14T00:00:00"/>
    <s v="METRO CONV. INC"/>
  </r>
  <r>
    <x v="8"/>
    <x v="8"/>
    <n v="7419"/>
    <n v="697340"/>
    <n v="1"/>
    <n v="-1"/>
    <n v="-1"/>
    <n v="44"/>
    <n v="-44"/>
    <d v="2019-01-04T00:00:00"/>
    <s v="I &amp; Y NEWS AND CANDY INC"/>
  </r>
  <r>
    <x v="9"/>
    <x v="9"/>
    <s v="569M"/>
    <n v="697555"/>
    <n v="2"/>
    <n v="2"/>
    <n v="2"/>
    <n v="35"/>
    <n v="70"/>
    <d v="2019-01-05T00:00:00"/>
    <s v="WINDHORSE GAS STATIONINC"/>
  </r>
  <r>
    <x v="10"/>
    <x v="10"/>
    <n v="1021"/>
    <n v="698211"/>
    <n v="10"/>
    <n v="1"/>
    <n v="1"/>
    <n v="35"/>
    <n v="35"/>
    <d v="2019-01-15T00:00:00"/>
    <s v="VALLEY DELI &amp; GROCERYINC"/>
  </r>
  <r>
    <x v="10"/>
    <x v="10"/>
    <n v="1021"/>
    <n v="698412"/>
    <n v="1"/>
    <n v="-1"/>
    <n v="-1"/>
    <n v="35"/>
    <n v="-35"/>
    <d v="2019-01-17T00:00:00"/>
    <s v="VALLEY DELI &amp; GROCERYINC"/>
  </r>
  <r>
    <x v="10"/>
    <x v="10"/>
    <n v="3046"/>
    <n v="698978"/>
    <n v="6"/>
    <n v="1"/>
    <n v="1"/>
    <n v="35"/>
    <n v="35"/>
    <d v="2019-01-25T00:00:00"/>
    <s v="30-46 AVE. DELI&amp;GRO,INC"/>
  </r>
  <r>
    <x v="10"/>
    <x v="10"/>
    <n v="32"/>
    <n v="697149"/>
    <n v="7"/>
    <n v="1"/>
    <n v="1"/>
    <n v="35"/>
    <n v="35"/>
    <d v="2019-01-02T00:00:00"/>
    <s v="JAMICA ISLAND CORP."/>
  </r>
  <r>
    <x v="10"/>
    <x v="10"/>
    <s v="37TH"/>
    <n v="698000"/>
    <n v="1"/>
    <n v="1"/>
    <n v="1"/>
    <n v="35"/>
    <n v="35"/>
    <d v="2019-01-12T00:00:00"/>
    <s v="37TH AVE GROCERY INC;-"/>
  </r>
  <r>
    <x v="10"/>
    <x v="10"/>
    <s v="37TH"/>
    <n v="698798"/>
    <n v="2"/>
    <n v="1"/>
    <n v="1"/>
    <n v="35"/>
    <n v="35"/>
    <d v="2019-01-23T00:00:00"/>
    <s v="37TH AVE GROCERY INC;-"/>
  </r>
  <r>
    <x v="10"/>
    <x v="10"/>
    <n v="4447"/>
    <n v="699193"/>
    <n v="37"/>
    <n v="1"/>
    <n v="1"/>
    <n v="35"/>
    <n v="35"/>
    <d v="2019-01-28T00:00:00"/>
    <s v="KISSENA BLVD.DEL &amp; GRO"/>
  </r>
  <r>
    <x v="10"/>
    <x v="10"/>
    <n v="4904"/>
    <n v="699123"/>
    <n v="9"/>
    <n v="1"/>
    <n v="1"/>
    <n v="35"/>
    <n v="35"/>
    <d v="2019-01-26T00:00:00"/>
    <s v="METRO CONV. INC"/>
  </r>
  <r>
    <x v="10"/>
    <x v="10"/>
    <n v="5115"/>
    <n v="697274"/>
    <n v="8"/>
    <n v="1"/>
    <n v="1"/>
    <n v="35"/>
    <n v="35"/>
    <d v="2019-01-03T00:00:00"/>
    <s v="WOODSIDE FOOD CENTER COR"/>
  </r>
  <r>
    <x v="10"/>
    <x v="10"/>
    <n v="585"/>
    <n v="697141"/>
    <n v="28"/>
    <n v="1"/>
    <n v="1"/>
    <n v="35"/>
    <n v="35"/>
    <d v="2019-01-02T00:00:00"/>
    <s v="GNP SUNIL CORP."/>
  </r>
  <r>
    <x v="10"/>
    <x v="10"/>
    <n v="7907"/>
    <n v="699360"/>
    <n v="7"/>
    <n v="1"/>
    <n v="1"/>
    <n v="35"/>
    <n v="35"/>
    <d v="2019-01-30T00:00:00"/>
    <s v="79-07 EXPRESS NEWS,INC"/>
  </r>
  <r>
    <x v="10"/>
    <x v="10"/>
    <n v="8202"/>
    <n v="698880"/>
    <n v="10"/>
    <n v="1"/>
    <n v="1"/>
    <n v="35"/>
    <n v="35"/>
    <d v="2019-01-24T00:00:00"/>
    <s v="STOP &amp; CARRY CONVE. INC"/>
  </r>
  <r>
    <x v="10"/>
    <x v="10"/>
    <s v="AGD"/>
    <n v="698469"/>
    <n v="9"/>
    <n v="1"/>
    <n v="1"/>
    <n v="35"/>
    <n v="35"/>
    <d v="2019-01-18T00:00:00"/>
    <s v="ASTORIA GOURNMENT DELI"/>
  </r>
  <r>
    <x v="10"/>
    <x v="10"/>
    <s v="AGD"/>
    <n v="698968"/>
    <n v="5"/>
    <n v="1"/>
    <n v="1"/>
    <n v="35"/>
    <n v="35"/>
    <d v="2019-01-25T00:00:00"/>
    <s v="ASTORIA GOURNMENT DELI"/>
  </r>
  <r>
    <x v="10"/>
    <x v="10"/>
    <s v="ALIB"/>
    <n v="697585"/>
    <n v="10"/>
    <n v="1"/>
    <n v="1"/>
    <n v="35"/>
    <n v="35"/>
    <d v="2019-01-07T00:00:00"/>
    <s v="ALI BABA ORGANIC INC"/>
  </r>
  <r>
    <x v="10"/>
    <x v="10"/>
    <s v="ALIB"/>
    <n v="698740"/>
    <n v="11"/>
    <n v="1"/>
    <n v="1"/>
    <n v="35"/>
    <n v="35"/>
    <d v="2019-01-22T00:00:00"/>
    <s v="ALI BABA ORGANIC INC"/>
  </r>
  <r>
    <x v="10"/>
    <x v="10"/>
    <s v="AMR"/>
    <n v="697888"/>
    <n v="1"/>
    <n v="2"/>
    <n v="2"/>
    <n v="35"/>
    <n v="70"/>
    <d v="2019-01-10T00:00:00"/>
    <s v="AMRUT INC; (Q&amp;Q DISCOUNT"/>
  </r>
  <r>
    <x v="10"/>
    <x v="10"/>
    <s v="AMR"/>
    <n v="698702"/>
    <n v="9"/>
    <n v="3"/>
    <n v="3"/>
    <n v="35"/>
    <n v="105"/>
    <d v="2019-01-21T00:00:00"/>
    <s v="AMRUT INC; (Q&amp;Q DISCOUNT"/>
  </r>
  <r>
    <x v="10"/>
    <x v="10"/>
    <s v="AMR"/>
    <n v="699378"/>
    <n v="17"/>
    <n v="1"/>
    <n v="1"/>
    <n v="35"/>
    <n v="35"/>
    <d v="2019-01-30T00:00:00"/>
    <s v="AMRUT INC; (Q&amp;Q DISCOUNT"/>
  </r>
  <r>
    <x v="10"/>
    <x v="10"/>
    <s v="ASHI"/>
    <n v="697287"/>
    <n v="21"/>
    <n v="1"/>
    <n v="1"/>
    <n v="35"/>
    <n v="35"/>
    <d v="2019-01-03T00:00:00"/>
    <s v="ASHI LOTTO &amp; CONV. INC"/>
  </r>
  <r>
    <x v="10"/>
    <x v="10"/>
    <s v="LMMMI"/>
    <n v="697174"/>
    <n v="7"/>
    <n v="1"/>
    <n v="1"/>
    <n v="35"/>
    <n v="35"/>
    <d v="2019-01-02T00:00:00"/>
    <s v="LITTLE MEXICO MINI M INC"/>
  </r>
  <r>
    <x v="10"/>
    <x v="10"/>
    <s v="MQI"/>
    <n v="698759"/>
    <n v="19"/>
    <n v="1"/>
    <n v="1"/>
    <n v="35"/>
    <n v="35"/>
    <d v="2019-01-22T00:00:00"/>
    <s v="MITUL QUICKSTOP INC"/>
  </r>
  <r>
    <x v="10"/>
    <x v="10"/>
    <s v="NNG"/>
    <n v="697759"/>
    <n v="16"/>
    <n v="1"/>
    <n v="1"/>
    <n v="35"/>
    <n v="35"/>
    <d v="2019-01-09T00:00:00"/>
    <s v="N N GROCERY"/>
  </r>
  <r>
    <x v="10"/>
    <x v="10"/>
    <s v="ONL"/>
    <n v="697600"/>
    <n v="9"/>
    <n v="1"/>
    <n v="1"/>
    <n v="35"/>
    <n v="35"/>
    <d v="2019-01-07T00:00:00"/>
    <s v="41 55 MAIN STREET INC"/>
  </r>
  <r>
    <x v="10"/>
    <x v="10"/>
    <s v="SATK"/>
    <n v="698023"/>
    <n v="22"/>
    <n v="1"/>
    <n v="1"/>
    <n v="35"/>
    <n v="35"/>
    <d v="2019-01-12T00:00:00"/>
    <s v="SATKAIVAL USA INC."/>
  </r>
  <r>
    <x v="10"/>
    <x v="10"/>
    <s v="SATK"/>
    <n v="698393"/>
    <n v="22"/>
    <n v="1"/>
    <n v="1"/>
    <n v="35"/>
    <n v="35"/>
    <d v="2019-01-17T00:00:00"/>
    <s v="SATKAIVAL USA INC."/>
  </r>
  <r>
    <x v="10"/>
    <x v="10"/>
    <s v="SATK"/>
    <n v="698910"/>
    <n v="19"/>
    <n v="1"/>
    <n v="1"/>
    <n v="35"/>
    <n v="35"/>
    <d v="2019-01-24T00:00:00"/>
    <s v="SATKAIVAL USA INC."/>
  </r>
  <r>
    <x v="10"/>
    <x v="10"/>
    <s v="SGD"/>
    <n v="697584"/>
    <n v="16"/>
    <n v="1"/>
    <n v="1"/>
    <n v="35"/>
    <n v="35"/>
    <d v="2019-01-07T00:00:00"/>
    <s v="SINAI GOURMET DELI INC"/>
  </r>
  <r>
    <x v="10"/>
    <x v="10"/>
    <s v="SGD"/>
    <n v="697912"/>
    <n v="20"/>
    <n v="1"/>
    <n v="1"/>
    <n v="35"/>
    <n v="35"/>
    <d v="2019-01-11T00:00:00"/>
    <s v="SINAI GOURMET DELI INC"/>
  </r>
  <r>
    <x v="10"/>
    <x v="10"/>
    <s v="SGD"/>
    <n v="698475"/>
    <n v="18"/>
    <n v="1"/>
    <n v="1"/>
    <n v="35"/>
    <n v="35"/>
    <d v="2019-01-18T00:00:00"/>
    <s v="SINAI GOURMET DELI INC"/>
  </r>
  <r>
    <x v="10"/>
    <x v="10"/>
    <s v="SHL"/>
    <n v="699389"/>
    <n v="10"/>
    <n v="1"/>
    <n v="1"/>
    <n v="35"/>
    <n v="35"/>
    <d v="2019-01-30T00:00:00"/>
    <s v="SHLOK CORPORATION"/>
  </r>
  <r>
    <x v="10"/>
    <x v="10"/>
    <s v="THAL"/>
    <n v="699350"/>
    <n v="14"/>
    <n v="1"/>
    <n v="1"/>
    <n v="35"/>
    <n v="35"/>
    <d v="2019-01-30T00:00:00"/>
    <s v="THALA LLC"/>
  </r>
  <r>
    <x v="10"/>
    <x v="10"/>
    <s v="TMW"/>
    <n v="698186"/>
    <n v="11"/>
    <n v="1"/>
    <n v="1"/>
    <n v="35"/>
    <n v="35"/>
    <d v="2019-01-14T00:00:00"/>
    <s v="TMW GROUP INC"/>
  </r>
  <r>
    <x v="11"/>
    <x v="11"/>
    <n v="8202"/>
    <n v="697243"/>
    <n v="9"/>
    <n v="1"/>
    <n v="1"/>
    <n v="75"/>
    <n v="75"/>
    <d v="2019-01-03T00:00:00"/>
    <s v="STOP &amp; CARRY CONVE. INC"/>
  </r>
  <r>
    <x v="11"/>
    <x v="11"/>
    <s v="AMR"/>
    <n v="697888"/>
    <n v="2"/>
    <n v="1"/>
    <n v="1"/>
    <n v="75"/>
    <n v="75"/>
    <d v="2019-01-10T00:00:00"/>
    <s v="AMRUT INC; (Q&amp;Q DISCOUNT"/>
  </r>
  <r>
    <x v="11"/>
    <x v="11"/>
    <s v="LMMMI"/>
    <n v="697174"/>
    <n v="8"/>
    <n v="1"/>
    <n v="1"/>
    <n v="75"/>
    <n v="75"/>
    <d v="2019-01-02T00:00:00"/>
    <s v="LITTLE MEXICO MINI M INC"/>
  </r>
  <r>
    <x v="12"/>
    <x v="12"/>
    <n v="4447"/>
    <n v="699193"/>
    <n v="36"/>
    <n v="1"/>
    <n v="1"/>
    <n v="28.5"/>
    <n v="28.5"/>
    <d v="2019-01-28T00:00:00"/>
    <s v="KISSENA BLVD.DEL &amp; GRO"/>
  </r>
  <r>
    <x v="12"/>
    <x v="12"/>
    <n v="7506"/>
    <n v="697483"/>
    <n v="12"/>
    <n v="1"/>
    <n v="1"/>
    <n v="28.5"/>
    <n v="28.5"/>
    <d v="2019-01-05T00:00:00"/>
    <s v="SURBHI ENTERPRISE,INC"/>
  </r>
  <r>
    <x v="12"/>
    <x v="12"/>
    <n v="7506"/>
    <n v="698775"/>
    <n v="9"/>
    <n v="1"/>
    <n v="1"/>
    <n v="28.5"/>
    <n v="28.5"/>
    <d v="2019-01-22T00:00:00"/>
    <s v="SURBHI ENTERPRISE,INC"/>
  </r>
  <r>
    <x v="13"/>
    <x v="13"/>
    <n v="10215"/>
    <n v="699134"/>
    <n v="11"/>
    <n v="1"/>
    <n v="1"/>
    <n v="35"/>
    <n v="35"/>
    <d v="2019-01-26T00:00:00"/>
    <s v="EAST ELMHURST GROCERY CO"/>
  </r>
  <r>
    <x v="13"/>
    <x v="13"/>
    <s v="569M"/>
    <n v="697555"/>
    <n v="3"/>
    <n v="1"/>
    <n v="1"/>
    <n v="35"/>
    <n v="35"/>
    <d v="2019-01-05T00:00:00"/>
    <s v="WINDHORSE GAS STATIONINC"/>
  </r>
  <r>
    <x v="13"/>
    <x v="13"/>
    <s v="569M"/>
    <n v="698957"/>
    <n v="13"/>
    <n v="1"/>
    <n v="1"/>
    <n v="35"/>
    <n v="35"/>
    <d v="2019-01-25T00:00:00"/>
    <s v="WINDHORSE GAS STATIONINC"/>
  </r>
  <r>
    <x v="13"/>
    <x v="13"/>
    <s v="GEOR"/>
    <n v="698977"/>
    <n v="9"/>
    <n v="1"/>
    <n v="1"/>
    <n v="35"/>
    <n v="35"/>
    <d v="2019-01-25T00:00:00"/>
    <s v="GEORGE'S DELI INC"/>
  </r>
  <r>
    <x v="13"/>
    <x v="13"/>
    <s v="GRAC"/>
    <n v="697962"/>
    <n v="2"/>
    <n v="1"/>
    <n v="1"/>
    <n v="35"/>
    <n v="35"/>
    <d v="2019-01-11T00:00:00"/>
    <s v="GRACE CONVENIENCE INC"/>
  </r>
  <r>
    <x v="14"/>
    <x v="14"/>
    <s v="BJ"/>
    <n v="697273"/>
    <n v="12"/>
    <n v="1"/>
    <n v="1"/>
    <n v="34"/>
    <n v="34"/>
    <d v="2019-01-03T00:00:00"/>
    <s v="BJ MAG &amp; SONS CORP."/>
  </r>
  <r>
    <x v="14"/>
    <x v="14"/>
    <s v="BJ"/>
    <n v="697422"/>
    <n v="1"/>
    <n v="-1"/>
    <n v="-1"/>
    <n v="34"/>
    <n v="-34"/>
    <d v="2019-01-04T00:00:00"/>
    <s v="BJ MAG &amp; SONS CORP."/>
  </r>
  <r>
    <x v="14"/>
    <x v="14"/>
    <s v="BJ"/>
    <n v="697680"/>
    <n v="7"/>
    <n v="1"/>
    <n v="1"/>
    <n v="35"/>
    <n v="35"/>
    <d v="2019-01-08T00:00:00"/>
    <s v="BJ MAG &amp; SONS CORP."/>
  </r>
  <r>
    <x v="14"/>
    <x v="14"/>
    <s v="VINK"/>
    <n v="697559"/>
    <n v="14"/>
    <n v="2"/>
    <n v="2"/>
    <n v="35"/>
    <n v="70"/>
    <d v="2019-01-07T00:00:00"/>
    <s v="VINAYAK GROCERY INC."/>
  </r>
  <r>
    <x v="15"/>
    <x v="15"/>
    <s v="BJ"/>
    <n v="697273"/>
    <n v="6"/>
    <n v="1"/>
    <n v="1"/>
    <n v="123.96"/>
    <n v="123.96"/>
    <d v="2019-01-03T00:00:00"/>
    <s v="BJ MAG &amp; SONS CORP."/>
  </r>
  <r>
    <x v="16"/>
    <x v="16"/>
    <s v="8001G"/>
    <n v="697526"/>
    <n v="2"/>
    <n v="1"/>
    <n v="1"/>
    <n v="60"/>
    <n v="60"/>
    <d v="2019-01-05T00:00:00"/>
    <s v="8001 GOURMET DELI INC"/>
  </r>
  <r>
    <x v="17"/>
    <x v="17"/>
    <n v="32"/>
    <n v="698123"/>
    <n v="1"/>
    <n v="-1"/>
    <n v="-1"/>
    <n v="60"/>
    <n v="-60"/>
    <d v="2019-01-14T00:00:00"/>
    <s v="JAMICA ISLAND CORP."/>
  </r>
  <r>
    <x v="17"/>
    <x v="17"/>
    <s v="AMR"/>
    <n v="697888"/>
    <n v="3"/>
    <n v="1"/>
    <n v="1"/>
    <n v="60"/>
    <n v="60"/>
    <d v="2019-01-10T00:00:00"/>
    <s v="AMRUT INC; (Q&amp;Q DISCOUNT"/>
  </r>
  <r>
    <x v="17"/>
    <x v="17"/>
    <s v="NNG"/>
    <n v="697508"/>
    <n v="8"/>
    <n v="1"/>
    <n v="1"/>
    <n v="60"/>
    <n v="60"/>
    <d v="2019-01-05T00:00:00"/>
    <s v="N N GROCERY"/>
  </r>
  <r>
    <x v="17"/>
    <x v="17"/>
    <s v="SHL"/>
    <n v="699389"/>
    <n v="9"/>
    <n v="1"/>
    <n v="1"/>
    <n v="60"/>
    <n v="60"/>
    <d v="2019-01-30T00:00:00"/>
    <s v="SHLOK CORPORATION"/>
  </r>
  <r>
    <x v="18"/>
    <x v="18"/>
    <n v="10215"/>
    <n v="698543"/>
    <n v="11"/>
    <n v="1"/>
    <n v="1"/>
    <n v="38"/>
    <n v="38"/>
    <d v="2019-01-19T00:00:00"/>
    <s v="EAST ELMHURST GROCERY CO"/>
  </r>
  <r>
    <x v="18"/>
    <x v="18"/>
    <n v="10215"/>
    <n v="699134"/>
    <n v="10"/>
    <n v="1"/>
    <n v="1"/>
    <n v="38"/>
    <n v="38"/>
    <d v="2019-01-26T00:00:00"/>
    <s v="EAST ELMHURST GROCERY CO"/>
  </r>
  <r>
    <x v="18"/>
    <x v="18"/>
    <s v="36N"/>
    <n v="697351"/>
    <n v="15"/>
    <n v="1"/>
    <n v="1"/>
    <n v="33.5"/>
    <n v="33.5"/>
    <d v="2019-01-04T00:00:00"/>
    <s v="NEEL KANTH DELI&amp;GROC INC"/>
  </r>
  <r>
    <x v="18"/>
    <x v="18"/>
    <n v="4904"/>
    <n v="699123"/>
    <n v="6"/>
    <n v="1"/>
    <n v="1"/>
    <n v="38"/>
    <n v="38"/>
    <d v="2019-01-26T00:00:00"/>
    <s v="METRO CONV. INC"/>
  </r>
  <r>
    <x v="18"/>
    <x v="18"/>
    <n v="8604"/>
    <n v="697330"/>
    <n v="19"/>
    <n v="1"/>
    <n v="1"/>
    <n v="35"/>
    <n v="35"/>
    <d v="2019-01-04T00:00:00"/>
    <s v="YOGI 86 04"/>
  </r>
  <r>
    <x v="18"/>
    <x v="18"/>
    <s v="MAHI"/>
    <n v="697540"/>
    <n v="7"/>
    <n v="1"/>
    <n v="1"/>
    <n v="33.5"/>
    <n v="33.5"/>
    <d v="2019-01-05T00:00:00"/>
    <s v="MAHIN DELI &amp; GROCERY INC"/>
  </r>
  <r>
    <x v="18"/>
    <x v="18"/>
    <s v="MAHI"/>
    <n v="698450"/>
    <n v="3"/>
    <n v="2"/>
    <n v="2"/>
    <n v="38"/>
    <n v="76"/>
    <d v="2019-01-18T00:00:00"/>
    <s v="MAHIN DELI &amp; GROCERY INC"/>
  </r>
  <r>
    <x v="18"/>
    <x v="18"/>
    <s v="MMC"/>
    <n v="697318"/>
    <n v="38"/>
    <n v="1"/>
    <n v="1"/>
    <n v="33.5"/>
    <n v="33.5"/>
    <d v="2019-01-03T00:00:00"/>
    <s v="MAHARAJ MATAJI CORPORATI"/>
  </r>
  <r>
    <x v="18"/>
    <x v="18"/>
    <s v="VINK"/>
    <n v="697559"/>
    <n v="15"/>
    <n v="1"/>
    <n v="1"/>
    <n v="35"/>
    <n v="35"/>
    <d v="2019-01-07T00:00:00"/>
    <s v="VINAYAK GROCERY INC."/>
  </r>
  <r>
    <x v="19"/>
    <x v="19"/>
    <s v="VINK"/>
    <n v="697724"/>
    <n v="1"/>
    <n v="-1"/>
    <n v="-1"/>
    <n v="33.5"/>
    <n v="-33.5"/>
    <d v="2019-01-08T00:00:00"/>
    <s v="VINAYAK GROCERY INC."/>
  </r>
  <r>
    <x v="20"/>
    <x v="20"/>
    <s v="TMW"/>
    <n v="698851"/>
    <n v="8"/>
    <n v="2"/>
    <n v="2"/>
    <n v="18"/>
    <n v="36"/>
    <d v="2019-01-23T00:00:00"/>
    <s v="TMW GROUP INC"/>
  </r>
  <r>
    <x v="21"/>
    <x v="21"/>
    <n v="7419"/>
    <n v="697340"/>
    <n v="3"/>
    <n v="-1"/>
    <n v="-1"/>
    <n v="37.75"/>
    <n v="-37.75"/>
    <d v="2019-01-04T00:00:00"/>
    <s v="I &amp; Y NEWS AND CANDY INC"/>
  </r>
  <r>
    <x v="22"/>
    <x v="22"/>
    <n v="183"/>
    <n v="697165"/>
    <n v="9"/>
    <n v="1"/>
    <n v="1"/>
    <n v="55"/>
    <n v="55"/>
    <d v="2019-01-02T00:00:00"/>
    <s v="KIRIND ENTERPRISE"/>
  </r>
  <r>
    <x v="22"/>
    <x v="22"/>
    <n v="183"/>
    <n v="698819"/>
    <n v="9"/>
    <n v="2"/>
    <n v="2"/>
    <n v="55"/>
    <n v="110"/>
    <d v="2019-01-23T00:00:00"/>
    <s v="KIRIND ENTERPRISE"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  <r>
    <x v="23"/>
    <x v="23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n v="1012365"/>
    <s v="BLACK &amp; MILD 10/5 PACK"/>
    <s v="9218W"/>
    <n v="713410"/>
    <n v="23"/>
    <n v="1"/>
    <n v="1"/>
    <n v="58"/>
    <n v="58"/>
    <d v="2019-08-01T00:00:00"/>
    <x v="0"/>
    <x v="0"/>
    <x v="0"/>
    <n v="1"/>
    <n v="49"/>
  </r>
  <r>
    <n v="1012365"/>
    <s v="BLACK &amp; MILD 10/5 PACK"/>
    <s v="A&amp;N"/>
    <n v="715327"/>
    <n v="2"/>
    <n v="1"/>
    <n v="1"/>
    <n v="58"/>
    <n v="58"/>
    <d v="2019-08-26T00:00:00"/>
    <x v="1"/>
    <x v="0"/>
    <x v="0"/>
    <n v="1"/>
    <n v="49"/>
  </r>
  <r>
    <n v="1012365"/>
    <s v="BLACK &amp; MILD 10/5 PACK"/>
    <s v="AATMA"/>
    <n v="713606"/>
    <n v="8"/>
    <n v="1"/>
    <n v="1"/>
    <n v="58"/>
    <n v="58"/>
    <d v="2019-08-03T00:00:00"/>
    <x v="2"/>
    <x v="0"/>
    <x v="0"/>
    <n v="1"/>
    <n v="49"/>
  </r>
  <r>
    <n v="1012365"/>
    <s v="BLACK &amp; MILD 10/5 PACK"/>
    <s v="AATMA"/>
    <n v="713929"/>
    <n v="1"/>
    <n v="-1"/>
    <n v="-1"/>
    <n v="58"/>
    <n v="-58"/>
    <d v="2019-08-07T00:00:00"/>
    <x v="2"/>
    <x v="0"/>
    <x v="0"/>
    <n v="-1"/>
    <n v="-49"/>
  </r>
  <r>
    <n v="1012365"/>
    <s v="BLACK &amp; MILD 10/5 PACK"/>
    <s v="GGC"/>
    <n v="714776"/>
    <n v="8"/>
    <n v="1"/>
    <n v="1"/>
    <n v="58"/>
    <n v="58"/>
    <d v="2019-08-19T00:00:00"/>
    <x v="3"/>
    <x v="0"/>
    <x v="0"/>
    <n v="1"/>
    <n v="49"/>
  </r>
  <r>
    <n v="1012365"/>
    <s v="BLACK &amp; MILD 10/5 PACK"/>
    <s v="ONL"/>
    <n v="715368"/>
    <n v="19"/>
    <n v="1"/>
    <n v="1"/>
    <n v="58"/>
    <n v="58"/>
    <d v="2019-08-27T00:00:00"/>
    <x v="4"/>
    <x v="0"/>
    <x v="0"/>
    <n v="1"/>
    <n v="49"/>
  </r>
  <r>
    <n v="136596"/>
    <s v="BLACK &amp; MILD WOOD TIP OR"/>
    <s v="ESC"/>
    <n v="715763"/>
    <n v="37"/>
    <n v="1"/>
    <n v="1"/>
    <n v="63.5"/>
    <n v="63.5"/>
    <d v="2019-08-31T00:00:00"/>
    <x v="5"/>
    <x v="0"/>
    <x v="0"/>
    <n v="1"/>
    <n v="49"/>
  </r>
  <r>
    <n v="22365"/>
    <s v="CAMEL SNUS FROST"/>
    <n v="1251"/>
    <n v="713805"/>
    <n v="24"/>
    <n v="1"/>
    <n v="1"/>
    <n v="30"/>
    <n v="30"/>
    <d v="2019-08-06T00:00:00"/>
    <x v="6"/>
    <x v="0"/>
    <x v="1"/>
    <n v="1"/>
    <n v="44"/>
  </r>
  <r>
    <n v="563295"/>
    <s v="BLACK &amp; MILD ROYALE 10/5"/>
    <s v="GGC"/>
    <n v="713544"/>
    <n v="12"/>
    <n v="1"/>
    <n v="1"/>
    <n v="58"/>
    <n v="58"/>
    <d v="2019-08-02T00:00:00"/>
    <x v="3"/>
    <x v="0"/>
    <x v="0"/>
    <n v="1"/>
    <n v="49"/>
  </r>
  <r>
    <n v="563295"/>
    <s v="BLACK &amp; MILD ROYALE 10/5"/>
    <s v="GGC"/>
    <n v="713620"/>
    <n v="4"/>
    <n v="1"/>
    <n v="1"/>
    <n v="58"/>
    <n v="58"/>
    <d v="2019-08-03T00:00:00"/>
    <x v="3"/>
    <x v="0"/>
    <x v="0"/>
    <n v="1"/>
    <n v="49"/>
  </r>
  <r>
    <n v="563295"/>
    <s v="BLACK &amp; MILD ROYALE 10/5"/>
    <s v="GGC"/>
    <n v="714148"/>
    <n v="6"/>
    <n v="1"/>
    <n v="1"/>
    <n v="58"/>
    <n v="58"/>
    <d v="2019-08-10T00:00:00"/>
    <x v="3"/>
    <x v="0"/>
    <x v="0"/>
    <n v="1"/>
    <n v="49"/>
  </r>
  <r>
    <n v="563295"/>
    <s v="BLACK &amp; MILD ROYALE 10/5"/>
    <s v="GGC"/>
    <n v="714583"/>
    <n v="3"/>
    <n v="1"/>
    <n v="1"/>
    <n v="58"/>
    <n v="58"/>
    <d v="2019-08-16T00:00:00"/>
    <x v="3"/>
    <x v="0"/>
    <x v="0"/>
    <n v="1"/>
    <n v="49"/>
  </r>
  <r>
    <n v="563295"/>
    <s v="BLACK &amp; MILD ROYALE 10/5"/>
    <s v="GGC"/>
    <n v="714923"/>
    <n v="8"/>
    <n v="1"/>
    <n v="1"/>
    <n v="58"/>
    <n v="58"/>
    <d v="2019-08-21T00:00:00"/>
    <x v="3"/>
    <x v="0"/>
    <x v="0"/>
    <n v="1"/>
    <n v="49"/>
  </r>
  <r>
    <n v="563295"/>
    <s v="BLACK &amp; MILD ROYALE 10/5"/>
    <s v="GGC"/>
    <n v="715108"/>
    <n v="15"/>
    <n v="1"/>
    <n v="1"/>
    <n v="58"/>
    <n v="58"/>
    <d v="2019-08-23T00:00:00"/>
    <x v="3"/>
    <x v="0"/>
    <x v="0"/>
    <n v="1"/>
    <n v="49"/>
  </r>
  <r>
    <n v="563295"/>
    <s v="BLACK &amp; MILD ROYALE 10/5"/>
    <s v="GGC"/>
    <n v="715635"/>
    <n v="6"/>
    <n v="1"/>
    <n v="1"/>
    <n v="58"/>
    <n v="58"/>
    <d v="2019-08-30T00:00:00"/>
    <x v="3"/>
    <x v="0"/>
    <x v="0"/>
    <n v="1"/>
    <n v="49"/>
  </r>
  <r>
    <n v="563295"/>
    <s v="BLACK &amp; MILD ROYALE 10/5"/>
    <s v="GGC"/>
    <n v="715738"/>
    <n v="9"/>
    <n v="1"/>
    <n v="1"/>
    <n v="58"/>
    <n v="58"/>
    <d v="2019-08-31T00:00:00"/>
    <x v="3"/>
    <x v="0"/>
    <x v="0"/>
    <n v="1"/>
    <n v="49"/>
  </r>
  <r>
    <s v="B40"/>
    <s v="BACKWOODS CIGAR 5X8 PACK"/>
    <n v="5901"/>
    <n v="713992"/>
    <n v="2"/>
    <n v="2"/>
    <n v="2"/>
    <n v="50"/>
    <n v="100"/>
    <d v="2019-08-08T00:00:00"/>
    <x v="7"/>
    <x v="0"/>
    <x v="0"/>
    <n v="2"/>
    <n v="78"/>
  </r>
  <r>
    <s v="B40"/>
    <s v="BACKWOODS CIGAR 5X8 PACK"/>
    <s v="8001G"/>
    <n v="714265"/>
    <n v="2"/>
    <n v="1"/>
    <n v="1"/>
    <n v="50"/>
    <n v="50"/>
    <d v="2019-08-12T00:00:00"/>
    <x v="8"/>
    <x v="0"/>
    <x v="0"/>
    <n v="1"/>
    <n v="39"/>
  </r>
  <r>
    <s v="B40"/>
    <s v="BACKWOODS CIGAR 5X8 PACK"/>
    <s v="94A"/>
    <n v="715063"/>
    <n v="7"/>
    <n v="1"/>
    <n v="1"/>
    <n v="50"/>
    <n v="50"/>
    <d v="2019-08-23T00:00:00"/>
    <x v="9"/>
    <x v="0"/>
    <x v="0"/>
    <n v="1"/>
    <n v="39"/>
  </r>
  <r>
    <s v="B40"/>
    <s v="BACKWOODS CIGAR 5X8 PACK"/>
    <s v="A&amp;N"/>
    <n v="713655"/>
    <n v="4"/>
    <n v="1"/>
    <n v="1"/>
    <n v="50"/>
    <n v="50"/>
    <d v="2019-08-03T00:00:00"/>
    <x v="1"/>
    <x v="0"/>
    <x v="0"/>
    <n v="1"/>
    <n v="39"/>
  </r>
  <r>
    <s v="B40"/>
    <s v="BACKWOODS CIGAR 5X8 PACK"/>
    <s v="A&amp;N"/>
    <n v="715100"/>
    <n v="9"/>
    <n v="1"/>
    <n v="1"/>
    <n v="50"/>
    <n v="50"/>
    <d v="2019-08-23T00:00:00"/>
    <x v="1"/>
    <x v="0"/>
    <x v="0"/>
    <n v="1"/>
    <n v="39"/>
  </r>
  <r>
    <s v="B40"/>
    <s v="BACKWOODS CIGAR 5X8 PACK"/>
    <s v="A19"/>
    <n v="713462"/>
    <n v="18"/>
    <n v="1"/>
    <n v="1"/>
    <n v="50"/>
    <n v="50"/>
    <d v="2019-08-01T00:00:00"/>
    <x v="10"/>
    <x v="0"/>
    <x v="0"/>
    <n v="1"/>
    <n v="39"/>
  </r>
  <r>
    <s v="B40"/>
    <s v="BACKWOODS CIGAR 5X8 PACK"/>
    <s v="A19"/>
    <n v="714572"/>
    <n v="21"/>
    <n v="1"/>
    <n v="1"/>
    <n v="50"/>
    <n v="50"/>
    <d v="2019-08-16T00:00:00"/>
    <x v="10"/>
    <x v="0"/>
    <x v="0"/>
    <n v="1"/>
    <n v="39"/>
  </r>
  <r>
    <s v="B40"/>
    <s v="BACKWOODS CIGAR 5X8 PACK"/>
    <s v="AMR"/>
    <n v="713860"/>
    <n v="9"/>
    <n v="1"/>
    <n v="1"/>
    <n v="50"/>
    <n v="50"/>
    <d v="2019-08-06T00:00:00"/>
    <x v="11"/>
    <x v="0"/>
    <x v="0"/>
    <n v="1"/>
    <n v="39"/>
  </r>
  <r>
    <s v="B40"/>
    <s v="BACKWOODS CIGAR 5X8 PACK"/>
    <s v="AMR"/>
    <n v="715472"/>
    <n v="10"/>
    <n v="1"/>
    <n v="1"/>
    <n v="50"/>
    <n v="50"/>
    <d v="2019-08-28T00:00:00"/>
    <x v="11"/>
    <x v="0"/>
    <x v="0"/>
    <n v="1"/>
    <n v="39"/>
  </r>
  <r>
    <s v="B40"/>
    <s v="BACKWOODS CIGAR 5X8 PACK"/>
    <s v="DUT"/>
    <n v="714554"/>
    <n v="5"/>
    <n v="1"/>
    <n v="1"/>
    <n v="50"/>
    <n v="50"/>
    <d v="2019-08-16T00:00:00"/>
    <x v="12"/>
    <x v="0"/>
    <x v="0"/>
    <n v="1"/>
    <n v="39"/>
  </r>
  <r>
    <s v="B40"/>
    <s v="BACKWOODS CIGAR 5X8 PACK"/>
    <s v="JUST"/>
    <n v="715568"/>
    <n v="14"/>
    <n v="1"/>
    <n v="1"/>
    <n v="50"/>
    <n v="50"/>
    <d v="2019-08-29T00:00:00"/>
    <x v="13"/>
    <x v="0"/>
    <x v="0"/>
    <n v="1"/>
    <n v="39"/>
  </r>
  <r>
    <s v="B40"/>
    <s v="BACKWOODS CIGAR 5X8 PACK"/>
    <s v="RANA"/>
    <n v="714446"/>
    <n v="11"/>
    <n v="2"/>
    <n v="2"/>
    <n v="50"/>
    <n v="100"/>
    <d v="2019-08-15T00:00:00"/>
    <x v="14"/>
    <x v="0"/>
    <x v="0"/>
    <n v="2"/>
    <n v="78"/>
  </r>
  <r>
    <s v="B40"/>
    <s v="BACKWOODS CIGAR 5X8 PACK"/>
    <s v="RANA"/>
    <n v="715674"/>
    <n v="25"/>
    <n v="3"/>
    <n v="3"/>
    <n v="50"/>
    <n v="150"/>
    <d v="2019-08-31T00:00:00"/>
    <x v="14"/>
    <x v="0"/>
    <x v="0"/>
    <n v="3"/>
    <n v="117"/>
  </r>
  <r>
    <s v="B40"/>
    <s v="BACKWOODS CIGAR 5X8 PACK"/>
    <s v="SGK"/>
    <n v="714370"/>
    <n v="3"/>
    <n v="1"/>
    <n v="1"/>
    <n v="50"/>
    <n v="50"/>
    <d v="2019-08-13T00:00:00"/>
    <x v="15"/>
    <x v="0"/>
    <x v="0"/>
    <n v="1"/>
    <n v="39"/>
  </r>
  <r>
    <s v="B40"/>
    <s v="BACKWOODS CIGAR 5X8 PACK"/>
    <s v="SGK"/>
    <n v="714500"/>
    <n v="1"/>
    <n v="-1"/>
    <n v="-1"/>
    <n v="50"/>
    <n v="-50"/>
    <d v="2019-08-15T00:00:00"/>
    <x v="15"/>
    <x v="0"/>
    <x v="0"/>
    <n v="-1"/>
    <n v="-39"/>
  </r>
  <r>
    <s v="B40"/>
    <s v="BACKWOODS CIGAR 5X8 PACK"/>
    <s v="TAR"/>
    <n v="714349"/>
    <n v="9"/>
    <n v="1"/>
    <n v="1"/>
    <n v="50"/>
    <n v="50"/>
    <d v="2019-08-13T00:00:00"/>
    <x v="16"/>
    <x v="0"/>
    <x v="0"/>
    <n v="1"/>
    <n v="39"/>
  </r>
  <r>
    <s v="CH"/>
    <s v="CHEYENNE LTL CIG 100S"/>
    <s v="SGC"/>
    <n v="715288"/>
    <n v="27"/>
    <n v="1"/>
    <n v="1"/>
    <n v="56.5"/>
    <n v="56.5"/>
    <d v="2019-08-26T00:00:00"/>
    <x v="17"/>
    <x v="0"/>
    <x v="2"/>
    <n v="5"/>
    <n v="0"/>
  </r>
  <r>
    <s v="COP"/>
    <s v="COPENHAGEN"/>
    <s v="9218W"/>
    <n v="713410"/>
    <n v="34"/>
    <n v="1"/>
    <n v="1"/>
    <n v="38"/>
    <n v="38"/>
    <d v="2019-08-01T00:00:00"/>
    <x v="0"/>
    <x v="0"/>
    <x v="3"/>
    <n v="1"/>
    <n v="16"/>
  </r>
  <r>
    <s v="CRI6"/>
    <s v="CRISS CROSS PIPE 6OZ"/>
    <s v="9218W"/>
    <n v="713410"/>
    <n v="35"/>
    <n v="12"/>
    <n v="12"/>
    <n v="9.99"/>
    <n v="119.88"/>
    <d v="2019-08-01T00:00:00"/>
    <x v="0"/>
    <x v="0"/>
    <x v="4"/>
    <n v="12"/>
    <n v="192"/>
  </r>
  <r>
    <s v="DPP"/>
    <s v="DUTCH MASTER PALMA PACKS"/>
    <n v="15209"/>
    <n v="715086"/>
    <n v="12"/>
    <n v="2"/>
    <n v="2"/>
    <n v="35"/>
    <n v="70"/>
    <d v="2019-08-23T00:00:00"/>
    <x v="18"/>
    <x v="0"/>
    <x v="0"/>
    <n v="2"/>
    <n v="46"/>
  </r>
  <r>
    <s v="DPP"/>
    <s v="DUTCH MASTER PALMA PACKS"/>
    <n v="16216"/>
    <n v="715160"/>
    <n v="1"/>
    <n v="1"/>
    <n v="1"/>
    <n v="35"/>
    <n v="35"/>
    <d v="2019-08-24T00:00:00"/>
    <x v="19"/>
    <x v="0"/>
    <x v="0"/>
    <n v="1"/>
    <n v="23"/>
  </r>
  <r>
    <s v="DPP"/>
    <s v="DUTCH MASTER PALMA PACKS"/>
    <n v="32"/>
    <n v="715418"/>
    <n v="6"/>
    <n v="1"/>
    <n v="1"/>
    <n v="35"/>
    <n v="35"/>
    <d v="2019-08-28T00:00:00"/>
    <x v="20"/>
    <x v="0"/>
    <x v="0"/>
    <n v="1"/>
    <n v="23"/>
  </r>
  <r>
    <s v="DPP"/>
    <s v="DUTCH MASTER PALMA PACKS"/>
    <s v="55CR"/>
    <n v="715024"/>
    <n v="11"/>
    <n v="1"/>
    <n v="1"/>
    <n v="35"/>
    <n v="35"/>
    <d v="2019-08-22T00:00:00"/>
    <x v="21"/>
    <x v="0"/>
    <x v="0"/>
    <n v="1"/>
    <n v="23"/>
  </r>
  <r>
    <s v="DPP"/>
    <s v="DUTCH MASTER PALMA PACKS"/>
    <s v="8001G"/>
    <n v="713685"/>
    <n v="7"/>
    <n v="1"/>
    <n v="1"/>
    <n v="35"/>
    <n v="35"/>
    <d v="2019-08-03T00:00:00"/>
    <x v="8"/>
    <x v="0"/>
    <x v="0"/>
    <n v="1"/>
    <n v="23"/>
  </r>
  <r>
    <s v="DPP"/>
    <s v="DUTCH MASTER PALMA PACKS"/>
    <n v="8319"/>
    <n v="713545"/>
    <n v="13"/>
    <n v="1"/>
    <n v="1"/>
    <n v="35"/>
    <n v="35"/>
    <d v="2019-08-02T00:00:00"/>
    <x v="22"/>
    <x v="0"/>
    <x v="0"/>
    <n v="1"/>
    <n v="23"/>
  </r>
  <r>
    <s v="DPP"/>
    <s v="DUTCH MASTER PALMA PACKS"/>
    <n v="8319"/>
    <n v="714087"/>
    <n v="8"/>
    <n v="1"/>
    <n v="1"/>
    <n v="35"/>
    <n v="35"/>
    <d v="2019-08-09T00:00:00"/>
    <x v="22"/>
    <x v="0"/>
    <x v="0"/>
    <n v="1"/>
    <n v="23"/>
  </r>
  <r>
    <s v="DPP"/>
    <s v="DUTCH MASTER PALMA PACKS"/>
    <n v="8319"/>
    <n v="715668"/>
    <n v="11"/>
    <n v="1"/>
    <n v="1"/>
    <n v="35"/>
    <n v="35"/>
    <d v="2019-08-30T00:00:00"/>
    <x v="22"/>
    <x v="0"/>
    <x v="0"/>
    <n v="1"/>
    <n v="23"/>
  </r>
  <r>
    <s v="DPP"/>
    <s v="DUTCH MASTER PALMA PACKS"/>
    <s v="9218W"/>
    <n v="713410"/>
    <n v="24"/>
    <n v="1"/>
    <n v="1"/>
    <n v="35"/>
    <n v="35"/>
    <d v="2019-08-01T00:00:00"/>
    <x v="0"/>
    <x v="0"/>
    <x v="0"/>
    <n v="1"/>
    <n v="23"/>
  </r>
  <r>
    <s v="DPP"/>
    <s v="DUTCH MASTER PALMA PACKS"/>
    <s v="A19"/>
    <n v="713462"/>
    <n v="17"/>
    <n v="2"/>
    <n v="2"/>
    <n v="35"/>
    <n v="70"/>
    <d v="2019-08-01T00:00:00"/>
    <x v="10"/>
    <x v="0"/>
    <x v="0"/>
    <n v="2"/>
    <n v="46"/>
  </r>
  <r>
    <s v="DPP"/>
    <s v="DUTCH MASTER PALMA PACKS"/>
    <s v="A19"/>
    <n v="714572"/>
    <n v="20"/>
    <n v="1"/>
    <n v="1"/>
    <n v="35"/>
    <n v="35"/>
    <d v="2019-08-16T00:00:00"/>
    <x v="10"/>
    <x v="0"/>
    <x v="0"/>
    <n v="1"/>
    <n v="23"/>
  </r>
  <r>
    <s v="DPP"/>
    <s v="DUTCH MASTER PALMA PACKS"/>
    <s v="AMR"/>
    <n v="713860"/>
    <n v="10"/>
    <n v="1"/>
    <n v="1"/>
    <n v="35"/>
    <n v="35"/>
    <d v="2019-08-06T00:00:00"/>
    <x v="11"/>
    <x v="0"/>
    <x v="0"/>
    <n v="1"/>
    <n v="23"/>
  </r>
  <r>
    <s v="DPP"/>
    <s v="DUTCH MASTER PALMA PACKS"/>
    <s v="AMR"/>
    <n v="714864"/>
    <n v="22"/>
    <n v="1"/>
    <n v="1"/>
    <n v="35"/>
    <n v="35"/>
    <d v="2019-08-20T00:00:00"/>
    <x v="11"/>
    <x v="0"/>
    <x v="0"/>
    <n v="1"/>
    <n v="23"/>
  </r>
  <r>
    <s v="DPP"/>
    <s v="DUTCH MASTER PALMA PACKS"/>
    <s v="AND"/>
    <n v="714022"/>
    <n v="5"/>
    <n v="1"/>
    <n v="1"/>
    <n v="35"/>
    <n v="35"/>
    <d v="2019-08-09T00:00:00"/>
    <x v="23"/>
    <x v="0"/>
    <x v="0"/>
    <n v="1"/>
    <n v="23"/>
  </r>
  <r>
    <s v="DPP"/>
    <s v="DUTCH MASTER PALMA PACKS"/>
    <s v="FOUR"/>
    <n v="715222"/>
    <n v="9"/>
    <n v="1"/>
    <n v="1"/>
    <n v="35"/>
    <n v="35"/>
    <d v="2019-08-24T00:00:00"/>
    <x v="24"/>
    <x v="0"/>
    <x v="0"/>
    <n v="1"/>
    <n v="23"/>
  </r>
  <r>
    <s v="DPP"/>
    <s v="DUTCH MASTER PALMA PACKS"/>
    <s v="JUST"/>
    <n v="715568"/>
    <n v="11"/>
    <n v="1"/>
    <n v="1"/>
    <n v="35"/>
    <n v="35"/>
    <d v="2019-08-29T00:00:00"/>
    <x v="13"/>
    <x v="0"/>
    <x v="0"/>
    <n v="1"/>
    <n v="23"/>
  </r>
  <r>
    <s v="DPP"/>
    <s v="DUTCH MASTER PALMA PACKS"/>
    <s v="LMMMI"/>
    <n v="715748"/>
    <n v="6"/>
    <n v="1"/>
    <n v="1"/>
    <n v="35"/>
    <n v="35"/>
    <d v="2019-08-31T00:00:00"/>
    <x v="25"/>
    <x v="0"/>
    <x v="0"/>
    <n v="1"/>
    <n v="23"/>
  </r>
  <r>
    <s v="DPP"/>
    <s v="DUTCH MASTER PALMA PACKS"/>
    <s v="MARUTY"/>
    <n v="713524"/>
    <n v="19"/>
    <n v="1"/>
    <n v="1"/>
    <n v="35"/>
    <n v="35"/>
    <d v="2019-08-02T00:00:00"/>
    <x v="26"/>
    <x v="0"/>
    <x v="0"/>
    <n v="1"/>
    <n v="23"/>
  </r>
  <r>
    <s v="DPP"/>
    <s v="DUTCH MASTER PALMA PACKS"/>
    <s v="NNG"/>
    <n v="713497"/>
    <n v="13"/>
    <n v="1"/>
    <n v="1"/>
    <n v="35"/>
    <n v="35"/>
    <d v="2019-08-02T00:00:00"/>
    <x v="27"/>
    <x v="0"/>
    <x v="0"/>
    <n v="1"/>
    <n v="23"/>
  </r>
  <r>
    <s v="DPP"/>
    <s v="DUTCH MASTER PALMA PACKS"/>
    <s v="ONL"/>
    <n v="714123"/>
    <n v="19"/>
    <n v="1"/>
    <n v="1"/>
    <n v="35"/>
    <n v="35"/>
    <d v="2019-08-10T00:00:00"/>
    <x v="4"/>
    <x v="0"/>
    <x v="0"/>
    <n v="1"/>
    <n v="23"/>
  </r>
  <r>
    <s v="DPP"/>
    <s v="DUTCH MASTER PALMA PACKS"/>
    <s v="RANA"/>
    <n v="714446"/>
    <n v="12"/>
    <n v="2"/>
    <n v="2"/>
    <n v="35"/>
    <n v="70"/>
    <d v="2019-08-15T00:00:00"/>
    <x v="14"/>
    <x v="0"/>
    <x v="0"/>
    <n v="2"/>
    <n v="46"/>
  </r>
  <r>
    <s v="DPP"/>
    <s v="DUTCH MASTER PALMA PACKS"/>
    <s v="SATK"/>
    <n v="713873"/>
    <n v="12"/>
    <n v="2"/>
    <n v="2"/>
    <n v="35"/>
    <n v="70"/>
    <d v="2019-08-07T00:00:00"/>
    <x v="28"/>
    <x v="0"/>
    <x v="0"/>
    <n v="2"/>
    <n v="46"/>
  </r>
  <r>
    <s v="DPP"/>
    <s v="DUTCH MASTER PALMA PACKS"/>
    <s v="SATK"/>
    <n v="714234"/>
    <n v="15"/>
    <n v="3"/>
    <n v="3"/>
    <n v="35"/>
    <n v="105"/>
    <d v="2019-08-12T00:00:00"/>
    <x v="28"/>
    <x v="0"/>
    <x v="0"/>
    <n v="3"/>
    <n v="69"/>
  </r>
  <r>
    <s v="DPP"/>
    <s v="DUTCH MASTER PALMA PACKS"/>
    <s v="SATK"/>
    <n v="714562"/>
    <n v="11"/>
    <n v="1"/>
    <n v="1"/>
    <n v="35"/>
    <n v="35"/>
    <d v="2019-08-16T00:00:00"/>
    <x v="28"/>
    <x v="0"/>
    <x v="0"/>
    <n v="1"/>
    <n v="23"/>
  </r>
  <r>
    <s v="DPP"/>
    <s v="DUTCH MASTER PALMA PACKS"/>
    <s v="SATK"/>
    <n v="714826"/>
    <n v="13"/>
    <n v="2"/>
    <n v="2"/>
    <n v="35"/>
    <n v="70"/>
    <d v="2019-08-20T00:00:00"/>
    <x v="28"/>
    <x v="0"/>
    <x v="0"/>
    <n v="2"/>
    <n v="46"/>
  </r>
  <r>
    <s v="DPP"/>
    <s v="DUTCH MASTER PALMA PACKS"/>
    <s v="SGD"/>
    <n v="713717"/>
    <n v="8"/>
    <n v="1"/>
    <n v="1"/>
    <n v="35"/>
    <n v="35"/>
    <d v="2019-08-05T00:00:00"/>
    <x v="29"/>
    <x v="0"/>
    <x v="0"/>
    <n v="1"/>
    <n v="23"/>
  </r>
  <r>
    <s v="DPP"/>
    <s v="DUTCH MASTER PALMA PACKS"/>
    <s v="SGD"/>
    <n v="714055"/>
    <n v="25"/>
    <n v="1"/>
    <n v="1"/>
    <n v="35"/>
    <n v="35"/>
    <d v="2019-08-09T00:00:00"/>
    <x v="29"/>
    <x v="0"/>
    <x v="0"/>
    <n v="1"/>
    <n v="23"/>
  </r>
  <r>
    <s v="DPP"/>
    <s v="DUTCH MASTER PALMA PACKS"/>
    <s v="SGD"/>
    <n v="714987"/>
    <n v="26"/>
    <n v="1"/>
    <n v="1"/>
    <n v="35"/>
    <n v="35"/>
    <d v="2019-08-22T00:00:00"/>
    <x v="29"/>
    <x v="0"/>
    <x v="0"/>
    <n v="1"/>
    <n v="23"/>
  </r>
  <r>
    <s v="DUT"/>
    <s v="DUTCH PALMA BOX 55 CIGAR"/>
    <n v="5901"/>
    <n v="713992"/>
    <n v="1"/>
    <n v="2"/>
    <n v="2"/>
    <n v="75"/>
    <n v="150"/>
    <d v="2019-08-08T00:00:00"/>
    <x v="7"/>
    <x v="0"/>
    <x v="0"/>
    <n v="2"/>
    <n v="108"/>
  </r>
  <r>
    <s v="DUT"/>
    <s v="DUTCH PALMA BOX 55 CIGAR"/>
    <n v="8202"/>
    <n v="713863"/>
    <n v="13"/>
    <n v="1"/>
    <n v="1"/>
    <n v="75"/>
    <n v="75"/>
    <d v="2019-08-07T00:00:00"/>
    <x v="30"/>
    <x v="0"/>
    <x v="0"/>
    <n v="1"/>
    <n v="54"/>
  </r>
  <r>
    <s v="DUT"/>
    <s v="DUTCH PALMA BOX 55 CIGAR"/>
    <n v="8202"/>
    <n v="714878"/>
    <n v="12"/>
    <n v="1"/>
    <n v="1"/>
    <n v="75"/>
    <n v="75"/>
    <d v="2019-08-21T00:00:00"/>
    <x v="30"/>
    <x v="0"/>
    <x v="0"/>
    <n v="1"/>
    <n v="54"/>
  </r>
  <r>
    <s v="DUT"/>
    <s v="DUTCH PALMA BOX 55 CIGAR"/>
    <n v="8202"/>
    <n v="715425"/>
    <n v="11"/>
    <n v="1"/>
    <n v="1"/>
    <n v="75"/>
    <n v="75"/>
    <d v="2019-08-28T00:00:00"/>
    <x v="30"/>
    <x v="0"/>
    <x v="0"/>
    <n v="1"/>
    <n v="54"/>
  </r>
  <r>
    <s v="DUT"/>
    <s v="DUTCH PALMA BOX 55 CIGAR"/>
    <s v="AMR"/>
    <n v="714269"/>
    <n v="11"/>
    <n v="1"/>
    <n v="1"/>
    <n v="75"/>
    <n v="75"/>
    <d v="2019-08-12T00:00:00"/>
    <x v="11"/>
    <x v="0"/>
    <x v="0"/>
    <n v="1"/>
    <n v="54"/>
  </r>
  <r>
    <s v="DUT"/>
    <s v="DUTCH PALMA BOX 55 CIGAR"/>
    <s v="SGK"/>
    <n v="714370"/>
    <n v="2"/>
    <n v="1"/>
    <n v="1"/>
    <n v="75"/>
    <n v="75"/>
    <d v="2019-08-13T00:00:00"/>
    <x v="15"/>
    <x v="0"/>
    <x v="0"/>
    <n v="1"/>
    <n v="54"/>
  </r>
  <r>
    <s v="ENT"/>
    <s v="ENTOURAGE 25 CIGARS"/>
    <s v="SGK"/>
    <n v="714705"/>
    <n v="1"/>
    <n v="1"/>
    <n v="1"/>
    <n v="31"/>
    <n v="31"/>
    <d v="2019-08-17T00:00:00"/>
    <x v="15"/>
    <x v="0"/>
    <x v="0"/>
    <n v="1"/>
    <n v="24"/>
  </r>
  <r>
    <s v="ENT1"/>
    <s v="ENTOURAGE PALMA 4 PACK 6"/>
    <s v="9218W"/>
    <n v="713410"/>
    <n v="26"/>
    <n v="1"/>
    <n v="1"/>
    <n v="31"/>
    <n v="31"/>
    <d v="2019-08-01T00:00:00"/>
    <x v="0"/>
    <x v="0"/>
    <x v="0"/>
    <n v="1"/>
    <n v="23"/>
  </r>
  <r>
    <s v="ENT1"/>
    <s v="ENTOURAGE PALMA 4 PACK 6"/>
    <s v="ONL"/>
    <n v="713604"/>
    <n v="17"/>
    <n v="1"/>
    <n v="1"/>
    <n v="31"/>
    <n v="31"/>
    <d v="2019-08-03T00:00:00"/>
    <x v="4"/>
    <x v="0"/>
    <x v="0"/>
    <n v="1"/>
    <n v="23"/>
  </r>
  <r>
    <s v="GRI"/>
    <s v="GRIZZLY LONG CUT WINTER"/>
    <n v="183"/>
    <n v="714301"/>
    <n v="10"/>
    <n v="1"/>
    <n v="1"/>
    <n v="35"/>
    <n v="35"/>
    <d v="2019-08-13T00:00:00"/>
    <x v="31"/>
    <x v="0"/>
    <x v="3"/>
    <n v="1"/>
    <n v="16"/>
  </r>
  <r>
    <s v="GRI"/>
    <s v="GRIZZLY LONG CUT WINTER"/>
    <n v="183"/>
    <n v="714438"/>
    <n v="1"/>
    <n v="-1"/>
    <n v="-1"/>
    <n v="35"/>
    <n v="-35"/>
    <d v="2019-08-14T00:00:00"/>
    <x v="31"/>
    <x v="0"/>
    <x v="3"/>
    <n v="-1"/>
    <n v="-16"/>
  </r>
  <r>
    <s v="GRI"/>
    <s v="GRIZZLY LONG CUT WINTER"/>
    <n v="183"/>
    <n v="714890"/>
    <n v="1"/>
    <n v="5"/>
    <n v="5"/>
    <n v="35"/>
    <n v="175"/>
    <d v="2019-08-21T00:00:00"/>
    <x v="31"/>
    <x v="0"/>
    <x v="3"/>
    <n v="5"/>
    <n v="80"/>
  </r>
  <r>
    <s v="GRI"/>
    <s v="GRIZZLY LONG CUT WINTER"/>
    <n v="183"/>
    <n v="715440"/>
    <n v="17"/>
    <n v="5"/>
    <n v="5"/>
    <n v="35"/>
    <n v="175"/>
    <d v="2019-08-28T00:00:00"/>
    <x v="31"/>
    <x v="0"/>
    <x v="3"/>
    <n v="5"/>
    <n v="80"/>
  </r>
  <r>
    <s v="GRI"/>
    <s v="GRIZZLY LONG CUT WINTER"/>
    <n v="183"/>
    <n v="715591"/>
    <n v="1"/>
    <n v="-5"/>
    <n v="-5"/>
    <n v="35"/>
    <n v="-175"/>
    <d v="2019-08-30T00:00:00"/>
    <x v="31"/>
    <x v="0"/>
    <x v="3"/>
    <n v="-5"/>
    <n v="-80"/>
  </r>
  <r>
    <s v="GRI"/>
    <s v="GRIZZLY LONG CUT WINTER"/>
    <s v="569M"/>
    <n v="713477"/>
    <n v="11"/>
    <n v="1"/>
    <n v="1"/>
    <n v="35"/>
    <n v="35"/>
    <d v="2019-08-02T00:00:00"/>
    <x v="32"/>
    <x v="0"/>
    <x v="3"/>
    <n v="1"/>
    <n v="16"/>
  </r>
  <r>
    <s v="GRI"/>
    <s v="GRIZZLY LONG CUT WINTER"/>
    <s v="569M"/>
    <n v="714011"/>
    <n v="15"/>
    <n v="1"/>
    <n v="1"/>
    <n v="35"/>
    <n v="35"/>
    <d v="2019-08-09T00:00:00"/>
    <x v="32"/>
    <x v="0"/>
    <x v="3"/>
    <n v="1"/>
    <n v="16"/>
  </r>
  <r>
    <s v="GRI"/>
    <s v="GRIZZLY LONG CUT WINTER"/>
    <s v="569M"/>
    <n v="714615"/>
    <n v="17"/>
    <n v="1"/>
    <n v="1"/>
    <n v="35"/>
    <n v="35"/>
    <d v="2019-08-17T00:00:00"/>
    <x v="32"/>
    <x v="0"/>
    <x v="3"/>
    <n v="1"/>
    <n v="16"/>
  </r>
  <r>
    <s v="GRI"/>
    <s v="GRIZZLY LONG CUT WINTER"/>
    <s v="ESC"/>
    <n v="713641"/>
    <n v="12"/>
    <n v="1"/>
    <n v="1"/>
    <n v="35"/>
    <n v="35"/>
    <d v="2019-08-03T00:00:00"/>
    <x v="5"/>
    <x v="0"/>
    <x v="3"/>
    <n v="1"/>
    <n v="16"/>
  </r>
  <r>
    <s v="GRI"/>
    <s v="GRIZZLY LONG CUT WINTER"/>
    <s v="GEOR"/>
    <n v="714094"/>
    <n v="9"/>
    <n v="1"/>
    <n v="1"/>
    <n v="35"/>
    <n v="35"/>
    <d v="2019-08-09T00:00:00"/>
    <x v="33"/>
    <x v="0"/>
    <x v="3"/>
    <n v="1"/>
    <n v="16"/>
  </r>
  <r>
    <s v="GRI"/>
    <s v="GRIZZLY LONG CUT WINTER"/>
    <s v="GEOR"/>
    <n v="715654"/>
    <n v="17"/>
    <n v="1"/>
    <n v="1"/>
    <n v="35"/>
    <n v="35"/>
    <d v="2019-08-30T00:00:00"/>
    <x v="33"/>
    <x v="0"/>
    <x v="3"/>
    <n v="1"/>
    <n v="16"/>
  </r>
  <r>
    <s v="KOD"/>
    <s v="KODIAK"/>
    <n v="1266"/>
    <n v="713695"/>
    <n v="7"/>
    <n v="1"/>
    <n v="1"/>
    <n v="35"/>
    <n v="35"/>
    <d v="2019-08-05T00:00:00"/>
    <x v="34"/>
    <x v="0"/>
    <x v="3"/>
    <n v="1"/>
    <n v="16"/>
  </r>
  <r>
    <s v="KOD"/>
    <s v="KODIAK"/>
    <n v="1266"/>
    <n v="715444"/>
    <n v="10"/>
    <n v="1"/>
    <n v="1"/>
    <n v="35"/>
    <n v="35"/>
    <d v="2019-08-28T00:00:00"/>
    <x v="34"/>
    <x v="0"/>
    <x v="3"/>
    <n v="1"/>
    <n v="16"/>
  </r>
  <r>
    <s v="KOD"/>
    <s v="KODIAK"/>
    <s v="SATK"/>
    <n v="714826"/>
    <n v="14"/>
    <n v="1"/>
    <n v="1"/>
    <n v="35"/>
    <n v="35"/>
    <d v="2019-08-20T00:00:00"/>
    <x v="28"/>
    <x v="0"/>
    <x v="3"/>
    <n v="1"/>
    <n v="16"/>
  </r>
  <r>
    <s v="PAR"/>
    <s v="PARTAGAS/MACANUDO MINIAT"/>
    <s v="BJ"/>
    <n v="713859"/>
    <n v="6"/>
    <n v="1"/>
    <n v="1"/>
    <n v="123.96"/>
    <n v="123.96"/>
    <d v="2019-08-06T00:00:00"/>
    <x v="35"/>
    <x v="0"/>
    <x v="0"/>
    <n v="1"/>
    <n v="49"/>
  </r>
  <r>
    <s v="PBP"/>
    <s v="PHILLIES BLUND PACKS"/>
    <s v="9218W"/>
    <n v="713410"/>
    <n v="25"/>
    <n v="1"/>
    <n v="1"/>
    <n v="62.5"/>
    <n v="62.5"/>
    <d v="2019-08-01T00:00:00"/>
    <x v="0"/>
    <x v="0"/>
    <x v="0"/>
    <n v="1"/>
    <n v="49"/>
  </r>
  <r>
    <s v="PBP"/>
    <s v="PHILLIES BLUND PACKS"/>
    <s v="AND"/>
    <n v="714022"/>
    <n v="6"/>
    <n v="1"/>
    <n v="1"/>
    <n v="62.5"/>
    <n v="62.5"/>
    <d v="2019-08-09T00:00:00"/>
    <x v="23"/>
    <x v="0"/>
    <x v="0"/>
    <n v="1"/>
    <n v="49"/>
  </r>
  <r>
    <s v="PBP"/>
    <s v="PHILLIES BLUND PACKS"/>
    <s v="TAR"/>
    <n v="714349"/>
    <n v="10"/>
    <n v="1"/>
    <n v="1"/>
    <n v="62.5"/>
    <n v="62.5"/>
    <d v="2019-08-13T00:00:00"/>
    <x v="16"/>
    <x v="0"/>
    <x v="0"/>
    <n v="1"/>
    <n v="49"/>
  </r>
  <r>
    <s v="SKA"/>
    <s v="SKOAL RG/LC CHEW TOB"/>
    <n v="1266"/>
    <n v="713417"/>
    <n v="8"/>
    <n v="1"/>
    <n v="1"/>
    <n v="38"/>
    <n v="38"/>
    <d v="2019-08-01T00:00:00"/>
    <x v="34"/>
    <x v="0"/>
    <x v="3"/>
    <n v="1"/>
    <n v="16"/>
  </r>
  <r>
    <s v="SKA"/>
    <s v="SKOAL RG/LC CHEW TOB"/>
    <n v="1266"/>
    <n v="715444"/>
    <n v="9"/>
    <n v="1"/>
    <n v="1"/>
    <n v="38"/>
    <n v="38"/>
    <d v="2019-08-28T00:00:00"/>
    <x v="34"/>
    <x v="0"/>
    <x v="3"/>
    <n v="1"/>
    <n v="16"/>
  </r>
  <r>
    <s v="SKA"/>
    <s v="SKOAL RG/LC CHEW TOB"/>
    <s v="36N"/>
    <n v="714549"/>
    <n v="12"/>
    <n v="1"/>
    <n v="1"/>
    <n v="38"/>
    <n v="38"/>
    <d v="2019-08-16T00:00:00"/>
    <x v="36"/>
    <x v="0"/>
    <x v="3"/>
    <n v="1"/>
    <n v="16"/>
  </r>
  <r>
    <s v="SKA"/>
    <s v="SKOAL RG/LC CHEW TOB"/>
    <n v="4802"/>
    <n v="714032"/>
    <n v="11"/>
    <n v="1"/>
    <n v="1"/>
    <n v="38"/>
    <n v="38"/>
    <d v="2019-08-09T00:00:00"/>
    <x v="37"/>
    <x v="0"/>
    <x v="3"/>
    <n v="1"/>
    <n v="16"/>
  </r>
  <r>
    <s v="SKA"/>
    <s v="SKOAL RG/LC CHEW TOB"/>
    <n v="4904"/>
    <n v="713548"/>
    <n v="5"/>
    <n v="2"/>
    <n v="2"/>
    <n v="38"/>
    <n v="76"/>
    <d v="2019-08-02T00:00:00"/>
    <x v="38"/>
    <x v="0"/>
    <x v="3"/>
    <n v="2"/>
    <n v="32"/>
  </r>
  <r>
    <s v="SKA"/>
    <s v="SKOAL RG/LC CHEW TOB"/>
    <n v="4904"/>
    <n v="715031"/>
    <n v="7"/>
    <n v="2"/>
    <n v="2"/>
    <n v="38"/>
    <n v="76"/>
    <d v="2019-08-22T00:00:00"/>
    <x v="38"/>
    <x v="0"/>
    <x v="3"/>
    <n v="2"/>
    <n v="32"/>
  </r>
  <r>
    <s v="SKA"/>
    <s v="SKOAL RG/LC CHEW TOB"/>
    <s v="569M"/>
    <n v="713477"/>
    <n v="10"/>
    <n v="2"/>
    <n v="2"/>
    <n v="38"/>
    <n v="76"/>
    <d v="2019-08-02T00:00:00"/>
    <x v="32"/>
    <x v="0"/>
    <x v="3"/>
    <n v="2"/>
    <n v="32"/>
  </r>
  <r>
    <s v="SKA"/>
    <s v="SKOAL RG/LC CHEW TOB"/>
    <s v="569M"/>
    <n v="714011"/>
    <n v="14"/>
    <n v="2"/>
    <n v="2"/>
    <n v="38"/>
    <n v="76"/>
    <d v="2019-08-09T00:00:00"/>
    <x v="32"/>
    <x v="0"/>
    <x v="3"/>
    <n v="2"/>
    <n v="32"/>
  </r>
  <r>
    <s v="SKA"/>
    <s v="SKOAL RG/LC CHEW TOB"/>
    <s v="569M"/>
    <n v="714615"/>
    <n v="16"/>
    <n v="5"/>
    <n v="5"/>
    <n v="38"/>
    <n v="190"/>
    <d v="2019-08-17T00:00:00"/>
    <x v="32"/>
    <x v="0"/>
    <x v="3"/>
    <n v="5"/>
    <n v="80"/>
  </r>
  <r>
    <s v="SKA"/>
    <s v="SKOAL RG/LC CHEW TOB"/>
    <n v="8604"/>
    <n v="714514"/>
    <n v="19"/>
    <n v="1"/>
    <n v="1"/>
    <n v="38"/>
    <n v="38"/>
    <d v="2019-08-16T00:00:00"/>
    <x v="39"/>
    <x v="0"/>
    <x v="3"/>
    <n v="1"/>
    <n v="16"/>
  </r>
  <r>
    <s v="SKA"/>
    <s v="SKOAL RG/LC CHEW TOB"/>
    <s v="BALV"/>
    <n v="713946"/>
    <n v="5"/>
    <n v="1"/>
    <n v="1"/>
    <n v="38"/>
    <n v="38"/>
    <d v="2019-08-08T00:00:00"/>
    <x v="40"/>
    <x v="0"/>
    <x v="3"/>
    <n v="1"/>
    <n v="16"/>
  </r>
  <r>
    <s v="SKA"/>
    <s v="SKOAL RG/LC CHEW TOB"/>
    <s v="ESC"/>
    <n v="713641"/>
    <n v="13"/>
    <n v="1"/>
    <n v="1"/>
    <n v="38"/>
    <n v="38"/>
    <d v="2019-08-03T00:00:00"/>
    <x v="5"/>
    <x v="0"/>
    <x v="3"/>
    <n v="1"/>
    <n v="16"/>
  </r>
  <r>
    <s v="SKA"/>
    <s v="SKOAL RG/LC CHEW TOB"/>
    <s v="LEX"/>
    <n v="714903"/>
    <n v="14"/>
    <n v="2"/>
    <n v="2"/>
    <n v="38"/>
    <n v="76"/>
    <d v="2019-08-21T00:00:00"/>
    <x v="41"/>
    <x v="0"/>
    <x v="3"/>
    <n v="2"/>
    <n v="32"/>
  </r>
  <r>
    <s v="SKA"/>
    <s v="SKOAL RG/LC CHEW TOB"/>
    <s v="VINK"/>
    <n v="714204"/>
    <n v="39"/>
    <n v="2"/>
    <n v="2"/>
    <n v="38"/>
    <n v="76"/>
    <d v="2019-08-12T00:00:00"/>
    <x v="42"/>
    <x v="0"/>
    <x v="3"/>
    <n v="2"/>
    <n v="32"/>
  </r>
  <r>
    <s v="SKA"/>
    <s v="SKOAL RG/LC CHEW TOB"/>
    <s v="VINK"/>
    <n v="715256"/>
    <n v="14"/>
    <n v="3"/>
    <n v="3"/>
    <n v="38"/>
    <n v="114"/>
    <d v="2019-08-26T00:00:00"/>
    <x v="42"/>
    <x v="0"/>
    <x v="3"/>
    <n v="3"/>
    <n v="48"/>
  </r>
  <r>
    <s v="SKA"/>
    <s v="SKOAL RG/LC CHEW TOB"/>
    <s v="W41"/>
    <n v="714891"/>
    <n v="13"/>
    <n v="1"/>
    <n v="1"/>
    <n v="38"/>
    <n v="38"/>
    <d v="2019-08-21T00:00:00"/>
    <x v="43"/>
    <x v="0"/>
    <x v="3"/>
    <n v="1"/>
    <n v="16"/>
  </r>
  <r>
    <s v="WHI"/>
    <s v="WHITEOWL INVINCIBLE"/>
    <n v="183"/>
    <n v="713798"/>
    <n v="11"/>
    <n v="1"/>
    <n v="1"/>
    <n v="55"/>
    <n v="55"/>
    <d v="2019-08-06T00:00:00"/>
    <x v="31"/>
    <x v="0"/>
    <x v="0"/>
    <n v="1"/>
    <n v="49"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n v="1012365"/>
    <s v="BLACK &amp; MILD 10/5 PACK"/>
    <s v="9218W"/>
    <n v="713410"/>
    <n v="23"/>
    <n v="1"/>
    <n v="1"/>
    <n v="58"/>
    <n v="58"/>
    <d v="2019-08-01T00:00:00"/>
    <x v="0"/>
    <x v="0"/>
    <x v="0"/>
    <n v="1"/>
    <n v="49"/>
  </r>
  <r>
    <n v="1012365"/>
    <s v="BLACK &amp; MILD 10/5 PACK"/>
    <s v="A&amp;N"/>
    <n v="715327"/>
    <n v="2"/>
    <n v="1"/>
    <n v="1"/>
    <n v="58"/>
    <n v="58"/>
    <d v="2019-08-26T00:00:00"/>
    <x v="1"/>
    <x v="0"/>
    <x v="0"/>
    <n v="1"/>
    <n v="49"/>
  </r>
  <r>
    <n v="1012365"/>
    <s v="BLACK &amp; MILD 10/5 PACK"/>
    <s v="AATMA"/>
    <n v="713606"/>
    <n v="8"/>
    <n v="1"/>
    <n v="1"/>
    <n v="58"/>
    <n v="58"/>
    <d v="2019-08-03T00:00:00"/>
    <x v="2"/>
    <x v="0"/>
    <x v="0"/>
    <n v="1"/>
    <n v="49"/>
  </r>
  <r>
    <n v="1012365"/>
    <s v="BLACK &amp; MILD 10/5 PACK"/>
    <s v="AATMA"/>
    <n v="713929"/>
    <n v="1"/>
    <n v="-1"/>
    <n v="-1"/>
    <n v="58"/>
    <n v="-58"/>
    <d v="2019-08-07T00:00:00"/>
    <x v="2"/>
    <x v="0"/>
    <x v="0"/>
    <n v="-1"/>
    <n v="-49"/>
  </r>
  <r>
    <n v="1012365"/>
    <s v="BLACK &amp; MILD 10/5 PACK"/>
    <s v="GGC"/>
    <n v="714776"/>
    <n v="8"/>
    <n v="1"/>
    <n v="1"/>
    <n v="58"/>
    <n v="58"/>
    <d v="2019-08-19T00:00:00"/>
    <x v="3"/>
    <x v="0"/>
    <x v="0"/>
    <n v="1"/>
    <n v="49"/>
  </r>
  <r>
    <n v="1012365"/>
    <s v="BLACK &amp; MILD 10/5 PACK"/>
    <s v="ONL"/>
    <n v="715368"/>
    <n v="19"/>
    <n v="1"/>
    <n v="1"/>
    <n v="58"/>
    <n v="58"/>
    <d v="2019-08-27T00:00:00"/>
    <x v="4"/>
    <x v="0"/>
    <x v="0"/>
    <n v="1"/>
    <n v="49"/>
  </r>
  <r>
    <n v="136596"/>
    <s v="BLACK &amp; MILD WOOD TIP OR"/>
    <s v="ESC"/>
    <n v="715763"/>
    <n v="37"/>
    <n v="1"/>
    <n v="1"/>
    <n v="63.5"/>
    <n v="63.5"/>
    <d v="2019-08-31T00:00:00"/>
    <x v="5"/>
    <x v="0"/>
    <x v="0"/>
    <n v="1"/>
    <n v="49"/>
  </r>
  <r>
    <n v="22365"/>
    <s v="CAMEL SNUS FROST"/>
    <n v="1251"/>
    <n v="713805"/>
    <n v="24"/>
    <n v="1"/>
    <n v="1"/>
    <n v="30"/>
    <n v="30"/>
    <d v="2019-08-06T00:00:00"/>
    <x v="6"/>
    <x v="0"/>
    <x v="1"/>
    <n v="1"/>
    <n v="44"/>
  </r>
  <r>
    <n v="563295"/>
    <s v="BLACK &amp; MILD ROYALE 10/5"/>
    <s v="GGC"/>
    <n v="713544"/>
    <n v="12"/>
    <n v="1"/>
    <n v="1"/>
    <n v="58"/>
    <n v="58"/>
    <d v="2019-08-02T00:00:00"/>
    <x v="3"/>
    <x v="0"/>
    <x v="0"/>
    <n v="1"/>
    <n v="49"/>
  </r>
  <r>
    <n v="563295"/>
    <s v="BLACK &amp; MILD ROYALE 10/5"/>
    <s v="GGC"/>
    <n v="713620"/>
    <n v="4"/>
    <n v="1"/>
    <n v="1"/>
    <n v="58"/>
    <n v="58"/>
    <d v="2019-08-03T00:00:00"/>
    <x v="3"/>
    <x v="0"/>
    <x v="0"/>
    <n v="1"/>
    <n v="49"/>
  </r>
  <r>
    <n v="563295"/>
    <s v="BLACK &amp; MILD ROYALE 10/5"/>
    <s v="GGC"/>
    <n v="714148"/>
    <n v="6"/>
    <n v="1"/>
    <n v="1"/>
    <n v="58"/>
    <n v="58"/>
    <d v="2019-08-10T00:00:00"/>
    <x v="3"/>
    <x v="0"/>
    <x v="0"/>
    <n v="1"/>
    <n v="49"/>
  </r>
  <r>
    <n v="563295"/>
    <s v="BLACK &amp; MILD ROYALE 10/5"/>
    <s v="GGC"/>
    <n v="714583"/>
    <n v="3"/>
    <n v="1"/>
    <n v="1"/>
    <n v="58"/>
    <n v="58"/>
    <d v="2019-08-16T00:00:00"/>
    <x v="3"/>
    <x v="0"/>
    <x v="0"/>
    <n v="1"/>
    <n v="49"/>
  </r>
  <r>
    <n v="563295"/>
    <s v="BLACK &amp; MILD ROYALE 10/5"/>
    <s v="GGC"/>
    <n v="714923"/>
    <n v="8"/>
    <n v="1"/>
    <n v="1"/>
    <n v="58"/>
    <n v="58"/>
    <d v="2019-08-21T00:00:00"/>
    <x v="3"/>
    <x v="0"/>
    <x v="0"/>
    <n v="1"/>
    <n v="49"/>
  </r>
  <r>
    <n v="563295"/>
    <s v="BLACK &amp; MILD ROYALE 10/5"/>
    <s v="GGC"/>
    <n v="715108"/>
    <n v="15"/>
    <n v="1"/>
    <n v="1"/>
    <n v="58"/>
    <n v="58"/>
    <d v="2019-08-23T00:00:00"/>
    <x v="3"/>
    <x v="0"/>
    <x v="0"/>
    <n v="1"/>
    <n v="49"/>
  </r>
  <r>
    <n v="563295"/>
    <s v="BLACK &amp; MILD ROYALE 10/5"/>
    <s v="GGC"/>
    <n v="715635"/>
    <n v="6"/>
    <n v="1"/>
    <n v="1"/>
    <n v="58"/>
    <n v="58"/>
    <d v="2019-08-30T00:00:00"/>
    <x v="3"/>
    <x v="0"/>
    <x v="0"/>
    <n v="1"/>
    <n v="49"/>
  </r>
  <r>
    <n v="563295"/>
    <s v="BLACK &amp; MILD ROYALE 10/5"/>
    <s v="GGC"/>
    <n v="715738"/>
    <n v="9"/>
    <n v="1"/>
    <n v="1"/>
    <n v="58"/>
    <n v="58"/>
    <d v="2019-08-31T00:00:00"/>
    <x v="3"/>
    <x v="0"/>
    <x v="0"/>
    <n v="1"/>
    <n v="49"/>
  </r>
  <r>
    <s v="B40"/>
    <s v="BACKWOODS CIGAR 5X8 PACK"/>
    <n v="5901"/>
    <n v="713992"/>
    <n v="2"/>
    <n v="2"/>
    <n v="2"/>
    <n v="50"/>
    <n v="100"/>
    <d v="2019-08-08T00:00:00"/>
    <x v="7"/>
    <x v="0"/>
    <x v="0"/>
    <n v="2"/>
    <n v="78"/>
  </r>
  <r>
    <s v="B40"/>
    <s v="BACKWOODS CIGAR 5X8 PACK"/>
    <s v="8001G"/>
    <n v="714265"/>
    <n v="2"/>
    <n v="1"/>
    <n v="1"/>
    <n v="50"/>
    <n v="50"/>
    <d v="2019-08-12T00:00:00"/>
    <x v="8"/>
    <x v="0"/>
    <x v="0"/>
    <n v="1"/>
    <n v="39"/>
  </r>
  <r>
    <s v="B40"/>
    <s v="BACKWOODS CIGAR 5X8 PACK"/>
    <s v="94A"/>
    <n v="715063"/>
    <n v="7"/>
    <n v="1"/>
    <n v="1"/>
    <n v="50"/>
    <n v="50"/>
    <d v="2019-08-23T00:00:00"/>
    <x v="9"/>
    <x v="0"/>
    <x v="0"/>
    <n v="1"/>
    <n v="39"/>
  </r>
  <r>
    <s v="B40"/>
    <s v="BACKWOODS CIGAR 5X8 PACK"/>
    <s v="A&amp;N"/>
    <n v="713655"/>
    <n v="4"/>
    <n v="1"/>
    <n v="1"/>
    <n v="50"/>
    <n v="50"/>
    <d v="2019-08-03T00:00:00"/>
    <x v="1"/>
    <x v="0"/>
    <x v="0"/>
    <n v="1"/>
    <n v="39"/>
  </r>
  <r>
    <s v="B40"/>
    <s v="BACKWOODS CIGAR 5X8 PACK"/>
    <s v="A&amp;N"/>
    <n v="715100"/>
    <n v="9"/>
    <n v="1"/>
    <n v="1"/>
    <n v="50"/>
    <n v="50"/>
    <d v="2019-08-23T00:00:00"/>
    <x v="1"/>
    <x v="0"/>
    <x v="0"/>
    <n v="1"/>
    <n v="39"/>
  </r>
  <r>
    <s v="B40"/>
    <s v="BACKWOODS CIGAR 5X8 PACK"/>
    <s v="A19"/>
    <n v="713462"/>
    <n v="18"/>
    <n v="1"/>
    <n v="1"/>
    <n v="50"/>
    <n v="50"/>
    <d v="2019-08-01T00:00:00"/>
    <x v="10"/>
    <x v="0"/>
    <x v="0"/>
    <n v="1"/>
    <n v="39"/>
  </r>
  <r>
    <s v="B40"/>
    <s v="BACKWOODS CIGAR 5X8 PACK"/>
    <s v="A19"/>
    <n v="714572"/>
    <n v="21"/>
    <n v="1"/>
    <n v="1"/>
    <n v="50"/>
    <n v="50"/>
    <d v="2019-08-16T00:00:00"/>
    <x v="10"/>
    <x v="0"/>
    <x v="0"/>
    <n v="1"/>
    <n v="39"/>
  </r>
  <r>
    <s v="B40"/>
    <s v="BACKWOODS CIGAR 5X8 PACK"/>
    <s v="AMR"/>
    <n v="713860"/>
    <n v="9"/>
    <n v="1"/>
    <n v="1"/>
    <n v="50"/>
    <n v="50"/>
    <d v="2019-08-06T00:00:00"/>
    <x v="11"/>
    <x v="0"/>
    <x v="0"/>
    <n v="1"/>
    <n v="39"/>
  </r>
  <r>
    <s v="B40"/>
    <s v="BACKWOODS CIGAR 5X8 PACK"/>
    <s v="AMR"/>
    <n v="715472"/>
    <n v="10"/>
    <n v="1"/>
    <n v="1"/>
    <n v="50"/>
    <n v="50"/>
    <d v="2019-08-28T00:00:00"/>
    <x v="11"/>
    <x v="0"/>
    <x v="0"/>
    <n v="1"/>
    <n v="39"/>
  </r>
  <r>
    <s v="B40"/>
    <s v="BACKWOODS CIGAR 5X8 PACK"/>
    <s v="DUT"/>
    <n v="714554"/>
    <n v="5"/>
    <n v="1"/>
    <n v="1"/>
    <n v="50"/>
    <n v="50"/>
    <d v="2019-08-16T00:00:00"/>
    <x v="12"/>
    <x v="0"/>
    <x v="0"/>
    <n v="1"/>
    <n v="39"/>
  </r>
  <r>
    <s v="B40"/>
    <s v="BACKWOODS CIGAR 5X8 PACK"/>
    <s v="JUST"/>
    <n v="715568"/>
    <n v="14"/>
    <n v="1"/>
    <n v="1"/>
    <n v="50"/>
    <n v="50"/>
    <d v="2019-08-29T00:00:00"/>
    <x v="13"/>
    <x v="0"/>
    <x v="0"/>
    <n v="1"/>
    <n v="39"/>
  </r>
  <r>
    <s v="B40"/>
    <s v="BACKWOODS CIGAR 5X8 PACK"/>
    <s v="RANA"/>
    <n v="714446"/>
    <n v="11"/>
    <n v="2"/>
    <n v="2"/>
    <n v="50"/>
    <n v="100"/>
    <d v="2019-08-15T00:00:00"/>
    <x v="14"/>
    <x v="0"/>
    <x v="0"/>
    <n v="2"/>
    <n v="78"/>
  </r>
  <r>
    <s v="B40"/>
    <s v="BACKWOODS CIGAR 5X8 PACK"/>
    <s v="RANA"/>
    <n v="715674"/>
    <n v="25"/>
    <n v="3"/>
    <n v="3"/>
    <n v="50"/>
    <n v="150"/>
    <d v="2019-08-31T00:00:00"/>
    <x v="14"/>
    <x v="0"/>
    <x v="0"/>
    <n v="3"/>
    <n v="117"/>
  </r>
  <r>
    <s v="B40"/>
    <s v="BACKWOODS CIGAR 5X8 PACK"/>
    <s v="SGK"/>
    <n v="714370"/>
    <n v="3"/>
    <n v="1"/>
    <n v="1"/>
    <n v="50"/>
    <n v="50"/>
    <d v="2019-08-13T00:00:00"/>
    <x v="15"/>
    <x v="0"/>
    <x v="0"/>
    <n v="1"/>
    <n v="39"/>
  </r>
  <r>
    <s v="B40"/>
    <s v="BACKWOODS CIGAR 5X8 PACK"/>
    <s v="SGK"/>
    <n v="714500"/>
    <n v="1"/>
    <n v="-1"/>
    <n v="-1"/>
    <n v="50"/>
    <n v="-50"/>
    <d v="2019-08-15T00:00:00"/>
    <x v="15"/>
    <x v="0"/>
    <x v="0"/>
    <n v="-1"/>
    <n v="-39"/>
  </r>
  <r>
    <s v="B40"/>
    <s v="BACKWOODS CIGAR 5X8 PACK"/>
    <s v="TAR"/>
    <n v="714349"/>
    <n v="9"/>
    <n v="1"/>
    <n v="1"/>
    <n v="50"/>
    <n v="50"/>
    <d v="2019-08-13T00:00:00"/>
    <x v="16"/>
    <x v="0"/>
    <x v="0"/>
    <n v="1"/>
    <n v="39"/>
  </r>
  <r>
    <s v="CH"/>
    <s v="CHEYENNE LTL CIG 100S"/>
    <s v="SGC"/>
    <n v="715288"/>
    <n v="27"/>
    <n v="1"/>
    <n v="1"/>
    <n v="56.5"/>
    <n v="56.5"/>
    <d v="2019-08-26T00:00:00"/>
    <x v="17"/>
    <x v="0"/>
    <x v="2"/>
    <n v="5"/>
    <n v="0"/>
  </r>
  <r>
    <s v="COP"/>
    <s v="COPENHAGEN"/>
    <s v="9218W"/>
    <n v="713410"/>
    <n v="34"/>
    <n v="1"/>
    <n v="1"/>
    <n v="38"/>
    <n v="38"/>
    <d v="2019-08-01T00:00:00"/>
    <x v="0"/>
    <x v="0"/>
    <x v="3"/>
    <n v="1"/>
    <n v="16"/>
  </r>
  <r>
    <s v="CRI6"/>
    <s v="CRISS CROSS PIPE 6OZ"/>
    <s v="9218W"/>
    <n v="713410"/>
    <n v="35"/>
    <n v="12"/>
    <n v="12"/>
    <n v="9.99"/>
    <n v="119.88"/>
    <d v="2019-08-01T00:00:00"/>
    <x v="0"/>
    <x v="0"/>
    <x v="4"/>
    <n v="12"/>
    <n v="192"/>
  </r>
  <r>
    <s v="DPP"/>
    <s v="DUTCH MASTER PALMA PACKS"/>
    <n v="15209"/>
    <n v="715086"/>
    <n v="12"/>
    <n v="2"/>
    <n v="2"/>
    <n v="35"/>
    <n v="70"/>
    <d v="2019-08-23T00:00:00"/>
    <x v="18"/>
    <x v="0"/>
    <x v="0"/>
    <n v="2"/>
    <n v="46"/>
  </r>
  <r>
    <s v="DPP"/>
    <s v="DUTCH MASTER PALMA PACKS"/>
    <n v="16216"/>
    <n v="715160"/>
    <n v="1"/>
    <n v="1"/>
    <n v="1"/>
    <n v="35"/>
    <n v="35"/>
    <d v="2019-08-24T00:00:00"/>
    <x v="19"/>
    <x v="0"/>
    <x v="0"/>
    <n v="1"/>
    <n v="23"/>
  </r>
  <r>
    <s v="DPP"/>
    <s v="DUTCH MASTER PALMA PACKS"/>
    <n v="32"/>
    <n v="715418"/>
    <n v="6"/>
    <n v="1"/>
    <n v="1"/>
    <n v="35"/>
    <n v="35"/>
    <d v="2019-08-28T00:00:00"/>
    <x v="20"/>
    <x v="0"/>
    <x v="0"/>
    <n v="1"/>
    <n v="23"/>
  </r>
  <r>
    <s v="DPP"/>
    <s v="DUTCH MASTER PALMA PACKS"/>
    <s v="55CR"/>
    <n v="715024"/>
    <n v="11"/>
    <n v="1"/>
    <n v="1"/>
    <n v="35"/>
    <n v="35"/>
    <d v="2019-08-22T00:00:00"/>
    <x v="21"/>
    <x v="0"/>
    <x v="0"/>
    <n v="1"/>
    <n v="23"/>
  </r>
  <r>
    <s v="DPP"/>
    <s v="DUTCH MASTER PALMA PACKS"/>
    <s v="8001G"/>
    <n v="713685"/>
    <n v="7"/>
    <n v="1"/>
    <n v="1"/>
    <n v="35"/>
    <n v="35"/>
    <d v="2019-08-03T00:00:00"/>
    <x v="8"/>
    <x v="0"/>
    <x v="0"/>
    <n v="1"/>
    <n v="23"/>
  </r>
  <r>
    <s v="DPP"/>
    <s v="DUTCH MASTER PALMA PACKS"/>
    <n v="8319"/>
    <n v="713545"/>
    <n v="13"/>
    <n v="1"/>
    <n v="1"/>
    <n v="35"/>
    <n v="35"/>
    <d v="2019-08-02T00:00:00"/>
    <x v="22"/>
    <x v="0"/>
    <x v="0"/>
    <n v="1"/>
    <n v="23"/>
  </r>
  <r>
    <s v="DPP"/>
    <s v="DUTCH MASTER PALMA PACKS"/>
    <n v="8319"/>
    <n v="714087"/>
    <n v="8"/>
    <n v="1"/>
    <n v="1"/>
    <n v="35"/>
    <n v="35"/>
    <d v="2019-08-09T00:00:00"/>
    <x v="22"/>
    <x v="0"/>
    <x v="0"/>
    <n v="1"/>
    <n v="23"/>
  </r>
  <r>
    <s v="DPP"/>
    <s v="DUTCH MASTER PALMA PACKS"/>
    <n v="8319"/>
    <n v="715668"/>
    <n v="11"/>
    <n v="1"/>
    <n v="1"/>
    <n v="35"/>
    <n v="35"/>
    <d v="2019-08-30T00:00:00"/>
    <x v="22"/>
    <x v="0"/>
    <x v="0"/>
    <n v="1"/>
    <n v="23"/>
  </r>
  <r>
    <s v="DPP"/>
    <s v="DUTCH MASTER PALMA PACKS"/>
    <s v="9218W"/>
    <n v="713410"/>
    <n v="24"/>
    <n v="1"/>
    <n v="1"/>
    <n v="35"/>
    <n v="35"/>
    <d v="2019-08-01T00:00:00"/>
    <x v="0"/>
    <x v="0"/>
    <x v="0"/>
    <n v="1"/>
    <n v="23"/>
  </r>
  <r>
    <s v="DPP"/>
    <s v="DUTCH MASTER PALMA PACKS"/>
    <s v="A19"/>
    <n v="713462"/>
    <n v="17"/>
    <n v="2"/>
    <n v="2"/>
    <n v="35"/>
    <n v="70"/>
    <d v="2019-08-01T00:00:00"/>
    <x v="10"/>
    <x v="0"/>
    <x v="0"/>
    <n v="2"/>
    <n v="46"/>
  </r>
  <r>
    <s v="DPP"/>
    <s v="DUTCH MASTER PALMA PACKS"/>
    <s v="A19"/>
    <n v="714572"/>
    <n v="20"/>
    <n v="1"/>
    <n v="1"/>
    <n v="35"/>
    <n v="35"/>
    <d v="2019-08-16T00:00:00"/>
    <x v="10"/>
    <x v="0"/>
    <x v="0"/>
    <n v="1"/>
    <n v="23"/>
  </r>
  <r>
    <s v="DPP"/>
    <s v="DUTCH MASTER PALMA PACKS"/>
    <s v="AMR"/>
    <n v="713860"/>
    <n v="10"/>
    <n v="1"/>
    <n v="1"/>
    <n v="35"/>
    <n v="35"/>
    <d v="2019-08-06T00:00:00"/>
    <x v="11"/>
    <x v="0"/>
    <x v="0"/>
    <n v="1"/>
    <n v="23"/>
  </r>
  <r>
    <s v="DPP"/>
    <s v="DUTCH MASTER PALMA PACKS"/>
    <s v="AMR"/>
    <n v="714864"/>
    <n v="22"/>
    <n v="1"/>
    <n v="1"/>
    <n v="35"/>
    <n v="35"/>
    <d v="2019-08-20T00:00:00"/>
    <x v="11"/>
    <x v="0"/>
    <x v="0"/>
    <n v="1"/>
    <n v="23"/>
  </r>
  <r>
    <s v="DPP"/>
    <s v="DUTCH MASTER PALMA PACKS"/>
    <s v="AND"/>
    <n v="714022"/>
    <n v="5"/>
    <n v="1"/>
    <n v="1"/>
    <n v="35"/>
    <n v="35"/>
    <d v="2019-08-09T00:00:00"/>
    <x v="23"/>
    <x v="0"/>
    <x v="0"/>
    <n v="1"/>
    <n v="23"/>
  </r>
  <r>
    <s v="DPP"/>
    <s v="DUTCH MASTER PALMA PACKS"/>
    <s v="FOUR"/>
    <n v="715222"/>
    <n v="9"/>
    <n v="1"/>
    <n v="1"/>
    <n v="35"/>
    <n v="35"/>
    <d v="2019-08-24T00:00:00"/>
    <x v="24"/>
    <x v="0"/>
    <x v="0"/>
    <n v="1"/>
    <n v="23"/>
  </r>
  <r>
    <s v="DPP"/>
    <s v="DUTCH MASTER PALMA PACKS"/>
    <s v="JUST"/>
    <n v="715568"/>
    <n v="11"/>
    <n v="1"/>
    <n v="1"/>
    <n v="35"/>
    <n v="35"/>
    <d v="2019-08-29T00:00:00"/>
    <x v="13"/>
    <x v="0"/>
    <x v="0"/>
    <n v="1"/>
    <n v="23"/>
  </r>
  <r>
    <s v="DPP"/>
    <s v="DUTCH MASTER PALMA PACKS"/>
    <s v="LMMMI"/>
    <n v="715748"/>
    <n v="6"/>
    <n v="1"/>
    <n v="1"/>
    <n v="35"/>
    <n v="35"/>
    <d v="2019-08-31T00:00:00"/>
    <x v="25"/>
    <x v="0"/>
    <x v="0"/>
    <n v="1"/>
    <n v="23"/>
  </r>
  <r>
    <s v="DPP"/>
    <s v="DUTCH MASTER PALMA PACKS"/>
    <s v="MARUTY"/>
    <n v="713524"/>
    <n v="19"/>
    <n v="1"/>
    <n v="1"/>
    <n v="35"/>
    <n v="35"/>
    <d v="2019-08-02T00:00:00"/>
    <x v="26"/>
    <x v="0"/>
    <x v="0"/>
    <n v="1"/>
    <n v="23"/>
  </r>
  <r>
    <s v="DPP"/>
    <s v="DUTCH MASTER PALMA PACKS"/>
    <s v="NNG"/>
    <n v="713497"/>
    <n v="13"/>
    <n v="1"/>
    <n v="1"/>
    <n v="35"/>
    <n v="35"/>
    <d v="2019-08-02T00:00:00"/>
    <x v="27"/>
    <x v="0"/>
    <x v="0"/>
    <n v="1"/>
    <n v="23"/>
  </r>
  <r>
    <s v="DPP"/>
    <s v="DUTCH MASTER PALMA PACKS"/>
    <s v="ONL"/>
    <n v="714123"/>
    <n v="19"/>
    <n v="1"/>
    <n v="1"/>
    <n v="35"/>
    <n v="35"/>
    <d v="2019-08-10T00:00:00"/>
    <x v="4"/>
    <x v="0"/>
    <x v="0"/>
    <n v="1"/>
    <n v="23"/>
  </r>
  <r>
    <s v="DPP"/>
    <s v="DUTCH MASTER PALMA PACKS"/>
    <s v="RANA"/>
    <n v="714446"/>
    <n v="12"/>
    <n v="2"/>
    <n v="2"/>
    <n v="35"/>
    <n v="70"/>
    <d v="2019-08-15T00:00:00"/>
    <x v="14"/>
    <x v="0"/>
    <x v="0"/>
    <n v="2"/>
    <n v="46"/>
  </r>
  <r>
    <s v="DPP"/>
    <s v="DUTCH MASTER PALMA PACKS"/>
    <s v="SATK"/>
    <n v="713873"/>
    <n v="12"/>
    <n v="2"/>
    <n v="2"/>
    <n v="35"/>
    <n v="70"/>
    <d v="2019-08-07T00:00:00"/>
    <x v="28"/>
    <x v="0"/>
    <x v="0"/>
    <n v="2"/>
    <n v="46"/>
  </r>
  <r>
    <s v="DPP"/>
    <s v="DUTCH MASTER PALMA PACKS"/>
    <s v="SATK"/>
    <n v="714234"/>
    <n v="15"/>
    <n v="3"/>
    <n v="3"/>
    <n v="35"/>
    <n v="105"/>
    <d v="2019-08-12T00:00:00"/>
    <x v="28"/>
    <x v="0"/>
    <x v="0"/>
    <n v="3"/>
    <n v="69"/>
  </r>
  <r>
    <s v="DPP"/>
    <s v="DUTCH MASTER PALMA PACKS"/>
    <s v="SATK"/>
    <n v="714562"/>
    <n v="11"/>
    <n v="1"/>
    <n v="1"/>
    <n v="35"/>
    <n v="35"/>
    <d v="2019-08-16T00:00:00"/>
    <x v="28"/>
    <x v="0"/>
    <x v="0"/>
    <n v="1"/>
    <n v="23"/>
  </r>
  <r>
    <s v="DPP"/>
    <s v="DUTCH MASTER PALMA PACKS"/>
    <s v="SATK"/>
    <n v="714826"/>
    <n v="13"/>
    <n v="2"/>
    <n v="2"/>
    <n v="35"/>
    <n v="70"/>
    <d v="2019-08-20T00:00:00"/>
    <x v="28"/>
    <x v="0"/>
    <x v="0"/>
    <n v="2"/>
    <n v="46"/>
  </r>
  <r>
    <s v="DPP"/>
    <s v="DUTCH MASTER PALMA PACKS"/>
    <s v="SGD"/>
    <n v="713717"/>
    <n v="8"/>
    <n v="1"/>
    <n v="1"/>
    <n v="35"/>
    <n v="35"/>
    <d v="2019-08-05T00:00:00"/>
    <x v="29"/>
    <x v="0"/>
    <x v="0"/>
    <n v="1"/>
    <n v="23"/>
  </r>
  <r>
    <s v="DPP"/>
    <s v="DUTCH MASTER PALMA PACKS"/>
    <s v="SGD"/>
    <n v="714055"/>
    <n v="25"/>
    <n v="1"/>
    <n v="1"/>
    <n v="35"/>
    <n v="35"/>
    <d v="2019-08-09T00:00:00"/>
    <x v="29"/>
    <x v="0"/>
    <x v="0"/>
    <n v="1"/>
    <n v="23"/>
  </r>
  <r>
    <s v="DPP"/>
    <s v="DUTCH MASTER PALMA PACKS"/>
    <s v="SGD"/>
    <n v="714987"/>
    <n v="26"/>
    <n v="1"/>
    <n v="1"/>
    <n v="35"/>
    <n v="35"/>
    <d v="2019-08-22T00:00:00"/>
    <x v="29"/>
    <x v="0"/>
    <x v="0"/>
    <n v="1"/>
    <n v="23"/>
  </r>
  <r>
    <s v="DUT"/>
    <s v="DUTCH PALMA BOX 55 CIGAR"/>
    <n v="5901"/>
    <n v="713992"/>
    <n v="1"/>
    <n v="2"/>
    <n v="2"/>
    <n v="75"/>
    <n v="150"/>
    <d v="2019-08-08T00:00:00"/>
    <x v="7"/>
    <x v="0"/>
    <x v="0"/>
    <n v="2"/>
    <n v="108"/>
  </r>
  <r>
    <s v="DUT"/>
    <s v="DUTCH PALMA BOX 55 CIGAR"/>
    <n v="8202"/>
    <n v="713863"/>
    <n v="13"/>
    <n v="1"/>
    <n v="1"/>
    <n v="75"/>
    <n v="75"/>
    <d v="2019-08-07T00:00:00"/>
    <x v="30"/>
    <x v="0"/>
    <x v="0"/>
    <n v="1"/>
    <n v="54"/>
  </r>
  <r>
    <s v="DUT"/>
    <s v="DUTCH PALMA BOX 55 CIGAR"/>
    <n v="8202"/>
    <n v="714878"/>
    <n v="12"/>
    <n v="1"/>
    <n v="1"/>
    <n v="75"/>
    <n v="75"/>
    <d v="2019-08-21T00:00:00"/>
    <x v="30"/>
    <x v="0"/>
    <x v="0"/>
    <n v="1"/>
    <n v="54"/>
  </r>
  <r>
    <s v="DUT"/>
    <s v="DUTCH PALMA BOX 55 CIGAR"/>
    <n v="8202"/>
    <n v="715425"/>
    <n v="11"/>
    <n v="1"/>
    <n v="1"/>
    <n v="75"/>
    <n v="75"/>
    <d v="2019-08-28T00:00:00"/>
    <x v="30"/>
    <x v="0"/>
    <x v="0"/>
    <n v="1"/>
    <n v="54"/>
  </r>
  <r>
    <s v="DUT"/>
    <s v="DUTCH PALMA BOX 55 CIGAR"/>
    <s v="AMR"/>
    <n v="714269"/>
    <n v="11"/>
    <n v="1"/>
    <n v="1"/>
    <n v="75"/>
    <n v="75"/>
    <d v="2019-08-12T00:00:00"/>
    <x v="11"/>
    <x v="0"/>
    <x v="0"/>
    <n v="1"/>
    <n v="54"/>
  </r>
  <r>
    <s v="DUT"/>
    <s v="DUTCH PALMA BOX 55 CIGAR"/>
    <s v="SGK"/>
    <n v="714370"/>
    <n v="2"/>
    <n v="1"/>
    <n v="1"/>
    <n v="75"/>
    <n v="75"/>
    <d v="2019-08-13T00:00:00"/>
    <x v="15"/>
    <x v="0"/>
    <x v="0"/>
    <n v="1"/>
    <n v="54"/>
  </r>
  <r>
    <s v="ENT"/>
    <s v="ENTOURAGE 25 CIGARS"/>
    <s v="SGK"/>
    <n v="714705"/>
    <n v="1"/>
    <n v="1"/>
    <n v="1"/>
    <n v="31"/>
    <n v="31"/>
    <d v="2019-08-17T00:00:00"/>
    <x v="15"/>
    <x v="0"/>
    <x v="0"/>
    <n v="1"/>
    <n v="24"/>
  </r>
  <r>
    <s v="ENT1"/>
    <s v="ENTOURAGE PALMA 4 PACK 6"/>
    <s v="9218W"/>
    <n v="713410"/>
    <n v="26"/>
    <n v="1"/>
    <n v="1"/>
    <n v="31"/>
    <n v="31"/>
    <d v="2019-08-01T00:00:00"/>
    <x v="0"/>
    <x v="0"/>
    <x v="0"/>
    <n v="1"/>
    <n v="23"/>
  </r>
  <r>
    <s v="ENT1"/>
    <s v="ENTOURAGE PALMA 4 PACK 6"/>
    <s v="ONL"/>
    <n v="713604"/>
    <n v="17"/>
    <n v="1"/>
    <n v="1"/>
    <n v="31"/>
    <n v="31"/>
    <d v="2019-08-03T00:00:00"/>
    <x v="4"/>
    <x v="0"/>
    <x v="0"/>
    <n v="1"/>
    <n v="23"/>
  </r>
  <r>
    <s v="GRI"/>
    <s v="GRIZZLY LONG CUT WINTER"/>
    <n v="183"/>
    <n v="714301"/>
    <n v="10"/>
    <n v="1"/>
    <n v="1"/>
    <n v="35"/>
    <n v="35"/>
    <d v="2019-08-13T00:00:00"/>
    <x v="31"/>
    <x v="0"/>
    <x v="3"/>
    <n v="1"/>
    <n v="16"/>
  </r>
  <r>
    <s v="GRI"/>
    <s v="GRIZZLY LONG CUT WINTER"/>
    <n v="183"/>
    <n v="714438"/>
    <n v="1"/>
    <n v="-1"/>
    <n v="-1"/>
    <n v="35"/>
    <n v="-35"/>
    <d v="2019-08-14T00:00:00"/>
    <x v="31"/>
    <x v="0"/>
    <x v="3"/>
    <n v="-1"/>
    <n v="-16"/>
  </r>
  <r>
    <s v="GRI"/>
    <s v="GRIZZLY LONG CUT WINTER"/>
    <n v="183"/>
    <n v="714890"/>
    <n v="1"/>
    <n v="5"/>
    <n v="5"/>
    <n v="35"/>
    <n v="175"/>
    <d v="2019-08-21T00:00:00"/>
    <x v="31"/>
    <x v="0"/>
    <x v="3"/>
    <n v="5"/>
    <n v="80"/>
  </r>
  <r>
    <s v="GRI"/>
    <s v="GRIZZLY LONG CUT WINTER"/>
    <n v="183"/>
    <n v="715440"/>
    <n v="17"/>
    <n v="5"/>
    <n v="5"/>
    <n v="35"/>
    <n v="175"/>
    <d v="2019-08-28T00:00:00"/>
    <x v="31"/>
    <x v="0"/>
    <x v="3"/>
    <n v="5"/>
    <n v="80"/>
  </r>
  <r>
    <s v="GRI"/>
    <s v="GRIZZLY LONG CUT WINTER"/>
    <n v="183"/>
    <n v="715591"/>
    <n v="1"/>
    <n v="-5"/>
    <n v="-5"/>
    <n v="35"/>
    <n v="-175"/>
    <d v="2019-08-30T00:00:00"/>
    <x v="31"/>
    <x v="0"/>
    <x v="3"/>
    <n v="-5"/>
    <n v="-80"/>
  </r>
  <r>
    <s v="GRI"/>
    <s v="GRIZZLY LONG CUT WINTER"/>
    <s v="569M"/>
    <n v="713477"/>
    <n v="11"/>
    <n v="1"/>
    <n v="1"/>
    <n v="35"/>
    <n v="35"/>
    <d v="2019-08-02T00:00:00"/>
    <x v="32"/>
    <x v="0"/>
    <x v="3"/>
    <n v="1"/>
    <n v="16"/>
  </r>
  <r>
    <s v="GRI"/>
    <s v="GRIZZLY LONG CUT WINTER"/>
    <s v="569M"/>
    <n v="714011"/>
    <n v="15"/>
    <n v="1"/>
    <n v="1"/>
    <n v="35"/>
    <n v="35"/>
    <d v="2019-08-09T00:00:00"/>
    <x v="32"/>
    <x v="0"/>
    <x v="3"/>
    <n v="1"/>
    <n v="16"/>
  </r>
  <r>
    <s v="GRI"/>
    <s v="GRIZZLY LONG CUT WINTER"/>
    <s v="569M"/>
    <n v="714615"/>
    <n v="17"/>
    <n v="1"/>
    <n v="1"/>
    <n v="35"/>
    <n v="35"/>
    <d v="2019-08-17T00:00:00"/>
    <x v="32"/>
    <x v="0"/>
    <x v="3"/>
    <n v="1"/>
    <n v="16"/>
  </r>
  <r>
    <s v="GRI"/>
    <s v="GRIZZLY LONG CUT WINTER"/>
    <s v="ESC"/>
    <n v="713641"/>
    <n v="12"/>
    <n v="1"/>
    <n v="1"/>
    <n v="35"/>
    <n v="35"/>
    <d v="2019-08-03T00:00:00"/>
    <x v="5"/>
    <x v="0"/>
    <x v="3"/>
    <n v="1"/>
    <n v="16"/>
  </r>
  <r>
    <s v="GRI"/>
    <s v="GRIZZLY LONG CUT WINTER"/>
    <s v="GEOR"/>
    <n v="714094"/>
    <n v="9"/>
    <n v="1"/>
    <n v="1"/>
    <n v="35"/>
    <n v="35"/>
    <d v="2019-08-09T00:00:00"/>
    <x v="33"/>
    <x v="0"/>
    <x v="3"/>
    <n v="1"/>
    <n v="16"/>
  </r>
  <r>
    <s v="GRI"/>
    <s v="GRIZZLY LONG CUT WINTER"/>
    <s v="GEOR"/>
    <n v="715654"/>
    <n v="17"/>
    <n v="1"/>
    <n v="1"/>
    <n v="35"/>
    <n v="35"/>
    <d v="2019-08-30T00:00:00"/>
    <x v="33"/>
    <x v="0"/>
    <x v="3"/>
    <n v="1"/>
    <n v="16"/>
  </r>
  <r>
    <s v="KOD"/>
    <s v="KODIAK"/>
    <n v="1266"/>
    <n v="713695"/>
    <n v="7"/>
    <n v="1"/>
    <n v="1"/>
    <n v="35"/>
    <n v="35"/>
    <d v="2019-08-05T00:00:00"/>
    <x v="34"/>
    <x v="0"/>
    <x v="3"/>
    <n v="1"/>
    <n v="16"/>
  </r>
  <r>
    <s v="KOD"/>
    <s v="KODIAK"/>
    <n v="1266"/>
    <n v="715444"/>
    <n v="10"/>
    <n v="1"/>
    <n v="1"/>
    <n v="35"/>
    <n v="35"/>
    <d v="2019-08-28T00:00:00"/>
    <x v="34"/>
    <x v="0"/>
    <x v="3"/>
    <n v="1"/>
    <n v="16"/>
  </r>
  <r>
    <s v="KOD"/>
    <s v="KODIAK"/>
    <s v="SATK"/>
    <n v="714826"/>
    <n v="14"/>
    <n v="1"/>
    <n v="1"/>
    <n v="35"/>
    <n v="35"/>
    <d v="2019-08-20T00:00:00"/>
    <x v="28"/>
    <x v="0"/>
    <x v="3"/>
    <n v="1"/>
    <n v="16"/>
  </r>
  <r>
    <s v="PAR"/>
    <s v="PARTAGAS/MACANUDO MINIAT"/>
    <s v="BJ"/>
    <n v="713859"/>
    <n v="6"/>
    <n v="1"/>
    <n v="1"/>
    <n v="123.96"/>
    <n v="123.96"/>
    <d v="2019-08-06T00:00:00"/>
    <x v="35"/>
    <x v="0"/>
    <x v="0"/>
    <n v="1"/>
    <n v="49"/>
  </r>
  <r>
    <s v="PBP"/>
    <s v="PHILLIES BLUND PACKS"/>
    <s v="9218W"/>
    <n v="713410"/>
    <n v="25"/>
    <n v="1"/>
    <n v="1"/>
    <n v="62.5"/>
    <n v="62.5"/>
    <d v="2019-08-01T00:00:00"/>
    <x v="0"/>
    <x v="0"/>
    <x v="0"/>
    <n v="1"/>
    <n v="49"/>
  </r>
  <r>
    <s v="PBP"/>
    <s v="PHILLIES BLUND PACKS"/>
    <s v="AND"/>
    <n v="714022"/>
    <n v="6"/>
    <n v="1"/>
    <n v="1"/>
    <n v="62.5"/>
    <n v="62.5"/>
    <d v="2019-08-09T00:00:00"/>
    <x v="23"/>
    <x v="0"/>
    <x v="0"/>
    <n v="1"/>
    <n v="49"/>
  </r>
  <r>
    <s v="PBP"/>
    <s v="PHILLIES BLUND PACKS"/>
    <s v="TAR"/>
    <n v="714349"/>
    <n v="10"/>
    <n v="1"/>
    <n v="1"/>
    <n v="62.5"/>
    <n v="62.5"/>
    <d v="2019-08-13T00:00:00"/>
    <x v="16"/>
    <x v="0"/>
    <x v="0"/>
    <n v="1"/>
    <n v="49"/>
  </r>
  <r>
    <s v="SKA"/>
    <s v="SKOAL RG/LC CHEW TOB"/>
    <n v="1266"/>
    <n v="713417"/>
    <n v="8"/>
    <n v="1"/>
    <n v="1"/>
    <n v="38"/>
    <n v="38"/>
    <d v="2019-08-01T00:00:00"/>
    <x v="34"/>
    <x v="0"/>
    <x v="3"/>
    <n v="1"/>
    <n v="16"/>
  </r>
  <r>
    <s v="SKA"/>
    <s v="SKOAL RG/LC CHEW TOB"/>
    <n v="1266"/>
    <n v="715444"/>
    <n v="9"/>
    <n v="1"/>
    <n v="1"/>
    <n v="38"/>
    <n v="38"/>
    <d v="2019-08-28T00:00:00"/>
    <x v="34"/>
    <x v="0"/>
    <x v="3"/>
    <n v="1"/>
    <n v="16"/>
  </r>
  <r>
    <s v="SKA"/>
    <s v="SKOAL RG/LC CHEW TOB"/>
    <s v="36N"/>
    <n v="714549"/>
    <n v="12"/>
    <n v="1"/>
    <n v="1"/>
    <n v="38"/>
    <n v="38"/>
    <d v="2019-08-16T00:00:00"/>
    <x v="36"/>
    <x v="0"/>
    <x v="3"/>
    <n v="1"/>
    <n v="16"/>
  </r>
  <r>
    <s v="SKA"/>
    <s v="SKOAL RG/LC CHEW TOB"/>
    <n v="4802"/>
    <n v="714032"/>
    <n v="11"/>
    <n v="1"/>
    <n v="1"/>
    <n v="38"/>
    <n v="38"/>
    <d v="2019-08-09T00:00:00"/>
    <x v="37"/>
    <x v="0"/>
    <x v="3"/>
    <n v="1"/>
    <n v="16"/>
  </r>
  <r>
    <s v="SKA"/>
    <s v="SKOAL RG/LC CHEW TOB"/>
    <n v="4904"/>
    <n v="713548"/>
    <n v="5"/>
    <n v="2"/>
    <n v="2"/>
    <n v="38"/>
    <n v="76"/>
    <d v="2019-08-02T00:00:00"/>
    <x v="38"/>
    <x v="0"/>
    <x v="3"/>
    <n v="2"/>
    <n v="32"/>
  </r>
  <r>
    <s v="SKA"/>
    <s v="SKOAL RG/LC CHEW TOB"/>
    <n v="4904"/>
    <n v="715031"/>
    <n v="7"/>
    <n v="2"/>
    <n v="2"/>
    <n v="38"/>
    <n v="76"/>
    <d v="2019-08-22T00:00:00"/>
    <x v="38"/>
    <x v="0"/>
    <x v="3"/>
    <n v="2"/>
    <n v="32"/>
  </r>
  <r>
    <s v="SKA"/>
    <s v="SKOAL RG/LC CHEW TOB"/>
    <s v="569M"/>
    <n v="713477"/>
    <n v="10"/>
    <n v="2"/>
    <n v="2"/>
    <n v="38"/>
    <n v="76"/>
    <d v="2019-08-02T00:00:00"/>
    <x v="32"/>
    <x v="0"/>
    <x v="3"/>
    <n v="2"/>
    <n v="32"/>
  </r>
  <r>
    <s v="SKA"/>
    <s v="SKOAL RG/LC CHEW TOB"/>
    <s v="569M"/>
    <n v="714011"/>
    <n v="14"/>
    <n v="2"/>
    <n v="2"/>
    <n v="38"/>
    <n v="76"/>
    <d v="2019-08-09T00:00:00"/>
    <x v="32"/>
    <x v="0"/>
    <x v="3"/>
    <n v="2"/>
    <n v="32"/>
  </r>
  <r>
    <s v="SKA"/>
    <s v="SKOAL RG/LC CHEW TOB"/>
    <s v="569M"/>
    <n v="714615"/>
    <n v="16"/>
    <n v="5"/>
    <n v="5"/>
    <n v="38"/>
    <n v="190"/>
    <d v="2019-08-17T00:00:00"/>
    <x v="32"/>
    <x v="0"/>
    <x v="3"/>
    <n v="5"/>
    <n v="80"/>
  </r>
  <r>
    <s v="SKA"/>
    <s v="SKOAL RG/LC CHEW TOB"/>
    <n v="8604"/>
    <n v="714514"/>
    <n v="19"/>
    <n v="1"/>
    <n v="1"/>
    <n v="38"/>
    <n v="38"/>
    <d v="2019-08-16T00:00:00"/>
    <x v="39"/>
    <x v="0"/>
    <x v="3"/>
    <n v="1"/>
    <n v="16"/>
  </r>
  <r>
    <s v="SKA"/>
    <s v="SKOAL RG/LC CHEW TOB"/>
    <s v="BALV"/>
    <n v="713946"/>
    <n v="5"/>
    <n v="1"/>
    <n v="1"/>
    <n v="38"/>
    <n v="38"/>
    <d v="2019-08-08T00:00:00"/>
    <x v="40"/>
    <x v="0"/>
    <x v="3"/>
    <n v="1"/>
    <n v="16"/>
  </r>
  <r>
    <s v="SKA"/>
    <s v="SKOAL RG/LC CHEW TOB"/>
    <s v="ESC"/>
    <n v="713641"/>
    <n v="13"/>
    <n v="1"/>
    <n v="1"/>
    <n v="38"/>
    <n v="38"/>
    <d v="2019-08-03T00:00:00"/>
    <x v="5"/>
    <x v="0"/>
    <x v="3"/>
    <n v="1"/>
    <n v="16"/>
  </r>
  <r>
    <s v="SKA"/>
    <s v="SKOAL RG/LC CHEW TOB"/>
    <s v="LEX"/>
    <n v="714903"/>
    <n v="14"/>
    <n v="2"/>
    <n v="2"/>
    <n v="38"/>
    <n v="76"/>
    <d v="2019-08-21T00:00:00"/>
    <x v="41"/>
    <x v="0"/>
    <x v="3"/>
    <n v="2"/>
    <n v="32"/>
  </r>
  <r>
    <s v="SKA"/>
    <s v="SKOAL RG/LC CHEW TOB"/>
    <s v="VINK"/>
    <n v="714204"/>
    <n v="39"/>
    <n v="2"/>
    <n v="2"/>
    <n v="38"/>
    <n v="76"/>
    <d v="2019-08-12T00:00:00"/>
    <x v="42"/>
    <x v="0"/>
    <x v="3"/>
    <n v="2"/>
    <n v="32"/>
  </r>
  <r>
    <s v="SKA"/>
    <s v="SKOAL RG/LC CHEW TOB"/>
    <s v="VINK"/>
    <n v="715256"/>
    <n v="14"/>
    <n v="3"/>
    <n v="3"/>
    <n v="38"/>
    <n v="114"/>
    <d v="2019-08-26T00:00:00"/>
    <x v="42"/>
    <x v="0"/>
    <x v="3"/>
    <n v="3"/>
    <n v="48"/>
  </r>
  <r>
    <s v="SKA"/>
    <s v="SKOAL RG/LC CHEW TOB"/>
    <s v="W41"/>
    <n v="714891"/>
    <n v="13"/>
    <n v="1"/>
    <n v="1"/>
    <n v="38"/>
    <n v="38"/>
    <d v="2019-08-21T00:00:00"/>
    <x v="43"/>
    <x v="0"/>
    <x v="3"/>
    <n v="1"/>
    <n v="16"/>
  </r>
  <r>
    <s v="WHI"/>
    <s v="WHITEOWL INVINCIBLE"/>
    <n v="183"/>
    <n v="713798"/>
    <n v="11"/>
    <n v="1"/>
    <n v="1"/>
    <n v="55"/>
    <n v="55"/>
    <d v="2019-08-06T00:00:00"/>
    <x v="31"/>
    <x v="0"/>
    <x v="0"/>
    <n v="1"/>
    <n v="49"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  <r>
    <m/>
    <m/>
    <m/>
    <m/>
    <m/>
    <m/>
    <m/>
    <m/>
    <m/>
    <m/>
    <x v="44"/>
    <x v="0"/>
    <x v="5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n v="1"/>
    <n v="1012365"/>
    <s v="BLACK &amp; MILD 10/5 PACK"/>
    <s v="9218W"/>
    <n v="713410"/>
    <n v="23"/>
    <n v="1"/>
    <n v="1"/>
    <n v="58"/>
    <n v="58"/>
    <d v="2019-08-01T00:00:00"/>
    <x v="0"/>
    <s v="WOODHAVEN9218MARKETIN"/>
    <x v="0"/>
    <x v="0"/>
    <n v="1"/>
    <n v="49"/>
    <x v="0"/>
    <x v="0"/>
    <x v="0"/>
  </r>
  <r>
    <n v="2"/>
    <n v="1012365"/>
    <s v="BLACK &amp; MILD 10/5 PACK"/>
    <s v="A&amp;N"/>
    <n v="715327"/>
    <n v="2"/>
    <n v="1"/>
    <n v="1"/>
    <n v="58"/>
    <n v="58"/>
    <d v="2019-08-26T00:00:00"/>
    <x v="1"/>
    <s v="A&amp;NDELI&amp;GROCINC"/>
    <x v="0"/>
    <x v="0"/>
    <n v="1"/>
    <n v="49"/>
    <x v="1"/>
    <x v="1"/>
    <x v="1"/>
  </r>
  <r>
    <n v="3"/>
    <n v="1012365"/>
    <s v="BLACK &amp; MILD 10/5 PACK"/>
    <s v="AATMA"/>
    <n v="713606"/>
    <n v="8"/>
    <n v="1"/>
    <n v="1"/>
    <n v="58"/>
    <n v="58"/>
    <d v="2019-08-03T00:00:00"/>
    <x v="2"/>
    <s v="AATMAENTERPRISESINC."/>
    <x v="0"/>
    <x v="0"/>
    <n v="1"/>
    <n v="49"/>
    <x v="2"/>
    <x v="2"/>
    <x v="2"/>
  </r>
  <r>
    <n v="4"/>
    <n v="1012365"/>
    <s v="BLACK &amp; MILD 10/5 PACK"/>
    <s v="AATMA"/>
    <n v="713929"/>
    <n v="1"/>
    <n v="-1"/>
    <n v="-1"/>
    <n v="58"/>
    <n v="-58"/>
    <d v="2019-08-07T00:00:00"/>
    <x v="2"/>
    <s v="AATMAENTERPRISESINC."/>
    <x v="1"/>
    <x v="0"/>
    <n v="-1"/>
    <n v="-49"/>
    <x v="2"/>
    <x v="2"/>
    <x v="2"/>
  </r>
  <r>
    <n v="5"/>
    <n v="1012365"/>
    <s v="BLACK &amp; MILD 10/5 PACK"/>
    <s v="GGC"/>
    <n v="714776"/>
    <n v="8"/>
    <n v="1"/>
    <n v="1"/>
    <n v="58"/>
    <n v="58"/>
    <d v="2019-08-19T00:00:00"/>
    <x v="3"/>
    <s v="GREENGROCERY&amp;CONLLC"/>
    <x v="0"/>
    <x v="0"/>
    <n v="1"/>
    <n v="49"/>
    <x v="3"/>
    <x v="3"/>
    <x v="3"/>
  </r>
  <r>
    <n v="6"/>
    <n v="1012365"/>
    <s v="BLACK &amp; MILD 10/5 PACK"/>
    <s v="ONL"/>
    <n v="715368"/>
    <n v="19"/>
    <n v="1"/>
    <n v="1"/>
    <n v="58"/>
    <n v="58"/>
    <d v="2019-08-27T00:00:00"/>
    <x v="4"/>
    <s v="4155MAINSTREETINC"/>
    <x v="0"/>
    <x v="0"/>
    <n v="1"/>
    <n v="49"/>
    <x v="4"/>
    <x v="4"/>
    <x v="4"/>
  </r>
  <r>
    <n v="7"/>
    <n v="136596"/>
    <s v="BLACK &amp; MILD WOOD TIP OR"/>
    <s v="ESC"/>
    <n v="715763"/>
    <n v="37"/>
    <n v="1"/>
    <n v="1"/>
    <n v="63.5"/>
    <n v="63.5"/>
    <d v="2019-08-31T00:00:00"/>
    <x v="5"/>
    <s v="EAGLESERVICECENTER"/>
    <x v="0"/>
    <x v="0"/>
    <n v="1"/>
    <n v="49"/>
    <x v="5"/>
    <x v="5"/>
    <x v="5"/>
  </r>
  <r>
    <n v="8"/>
    <n v="22365"/>
    <s v="CAMEL SNUS FROST"/>
    <n v="1251"/>
    <n v="713805"/>
    <n v="24"/>
    <n v="1"/>
    <n v="1"/>
    <n v="30"/>
    <n v="30"/>
    <d v="2019-08-06T00:00:00"/>
    <x v="6"/>
    <s v="SHRIHARINEWSSTANDINC"/>
    <x v="0"/>
    <x v="1"/>
    <n v="1"/>
    <n v="44"/>
    <x v="6"/>
    <x v="6"/>
    <x v="6"/>
  </r>
  <r>
    <n v="9"/>
    <n v="563295"/>
    <s v="BLACK &amp; MILD ROYALE 10/5"/>
    <s v="GGC"/>
    <n v="713544"/>
    <n v="12"/>
    <n v="1"/>
    <n v="1"/>
    <n v="58"/>
    <n v="58"/>
    <d v="2019-08-02T00:00:00"/>
    <x v="3"/>
    <s v="GREENGROCERY&amp;CONLLC"/>
    <x v="0"/>
    <x v="0"/>
    <n v="1"/>
    <n v="49"/>
    <x v="3"/>
    <x v="3"/>
    <x v="3"/>
  </r>
  <r>
    <n v="10"/>
    <n v="563295"/>
    <s v="BLACK &amp; MILD ROYALE 10/5"/>
    <s v="GGC"/>
    <n v="713620"/>
    <n v="4"/>
    <n v="1"/>
    <n v="1"/>
    <n v="58"/>
    <n v="58"/>
    <d v="2019-08-03T00:00:00"/>
    <x v="3"/>
    <s v="GREENGROCERY&amp;CONLLC"/>
    <x v="0"/>
    <x v="0"/>
    <n v="1"/>
    <n v="49"/>
    <x v="3"/>
    <x v="3"/>
    <x v="3"/>
  </r>
  <r>
    <n v="11"/>
    <n v="563295"/>
    <s v="BLACK &amp; MILD ROYALE 10/5"/>
    <s v="GGC"/>
    <n v="714148"/>
    <n v="6"/>
    <n v="1"/>
    <n v="1"/>
    <n v="58"/>
    <n v="58"/>
    <d v="2019-08-10T00:00:00"/>
    <x v="3"/>
    <s v="GREENGROCERY&amp;CONLLC"/>
    <x v="0"/>
    <x v="0"/>
    <n v="1"/>
    <n v="49"/>
    <x v="3"/>
    <x v="3"/>
    <x v="3"/>
  </r>
  <r>
    <n v="12"/>
    <n v="563295"/>
    <s v="BLACK &amp; MILD ROYALE 10/5"/>
    <s v="GGC"/>
    <n v="714583"/>
    <n v="3"/>
    <n v="1"/>
    <n v="1"/>
    <n v="58"/>
    <n v="58"/>
    <d v="2019-08-16T00:00:00"/>
    <x v="3"/>
    <s v="GREENGROCERY&amp;CONLLC"/>
    <x v="0"/>
    <x v="0"/>
    <n v="1"/>
    <n v="49"/>
    <x v="3"/>
    <x v="3"/>
    <x v="3"/>
  </r>
  <r>
    <n v="13"/>
    <n v="563295"/>
    <s v="BLACK &amp; MILD ROYALE 10/5"/>
    <s v="GGC"/>
    <n v="714923"/>
    <n v="8"/>
    <n v="1"/>
    <n v="1"/>
    <n v="58"/>
    <n v="58"/>
    <d v="2019-08-21T00:00:00"/>
    <x v="3"/>
    <s v="GREENGROCERY&amp;CONLLC"/>
    <x v="0"/>
    <x v="0"/>
    <n v="1"/>
    <n v="49"/>
    <x v="3"/>
    <x v="3"/>
    <x v="3"/>
  </r>
  <r>
    <n v="14"/>
    <n v="563295"/>
    <s v="BLACK &amp; MILD ROYALE 10/5"/>
    <s v="GGC"/>
    <n v="715108"/>
    <n v="15"/>
    <n v="1"/>
    <n v="1"/>
    <n v="58"/>
    <n v="58"/>
    <d v="2019-08-23T00:00:00"/>
    <x v="3"/>
    <s v="GREENGROCERY&amp;CONLLC"/>
    <x v="0"/>
    <x v="0"/>
    <n v="1"/>
    <n v="49"/>
    <x v="3"/>
    <x v="3"/>
    <x v="3"/>
  </r>
  <r>
    <n v="15"/>
    <n v="563295"/>
    <s v="BLACK &amp; MILD ROYALE 10/5"/>
    <s v="GGC"/>
    <n v="715635"/>
    <n v="6"/>
    <n v="1"/>
    <n v="1"/>
    <n v="58"/>
    <n v="58"/>
    <d v="2019-08-30T00:00:00"/>
    <x v="3"/>
    <s v="GREENGROCERY&amp;CONLLC"/>
    <x v="0"/>
    <x v="0"/>
    <n v="1"/>
    <n v="49"/>
    <x v="3"/>
    <x v="3"/>
    <x v="3"/>
  </r>
  <r>
    <n v="16"/>
    <n v="563295"/>
    <s v="BLACK &amp; MILD ROYALE 10/5"/>
    <s v="GGC"/>
    <n v="715738"/>
    <n v="9"/>
    <n v="1"/>
    <n v="1"/>
    <n v="58"/>
    <n v="58"/>
    <d v="2019-08-31T00:00:00"/>
    <x v="3"/>
    <s v="GREENGROCERY&amp;CONLLC"/>
    <x v="0"/>
    <x v="0"/>
    <n v="1"/>
    <n v="49"/>
    <x v="3"/>
    <x v="3"/>
    <x v="3"/>
  </r>
  <r>
    <n v="17"/>
    <s v="B40"/>
    <s v="BACKWOODS CIGAR 5X8 PACK"/>
    <n v="5901"/>
    <n v="713992"/>
    <n v="2"/>
    <n v="2"/>
    <n v="2"/>
    <n v="50"/>
    <n v="100"/>
    <d v="2019-08-08T00:00:00"/>
    <x v="7"/>
    <s v="7-11STORE#34439"/>
    <x v="0"/>
    <x v="0"/>
    <n v="2"/>
    <n v="78"/>
    <x v="7"/>
    <x v="7"/>
    <x v="7"/>
  </r>
  <r>
    <n v="18"/>
    <s v="B40"/>
    <s v="BACKWOODS CIGAR 5X8 PACK"/>
    <s v="8001G"/>
    <n v="714265"/>
    <n v="2"/>
    <n v="1"/>
    <n v="1"/>
    <n v="50"/>
    <n v="50"/>
    <d v="2019-08-12T00:00:00"/>
    <x v="8"/>
    <s v="8001GOURMETDELIINC"/>
    <x v="0"/>
    <x v="0"/>
    <n v="1"/>
    <n v="39"/>
    <x v="8"/>
    <x v="8"/>
    <x v="8"/>
  </r>
  <r>
    <n v="19"/>
    <s v="B40"/>
    <s v="BACKWOODS CIGAR 5X8 PACK"/>
    <s v="94A"/>
    <n v="715063"/>
    <n v="7"/>
    <n v="1"/>
    <n v="1"/>
    <n v="50"/>
    <n v="50"/>
    <d v="2019-08-23T00:00:00"/>
    <x v="9"/>
    <s v="RAHMANCANDY&amp;TOB.INC."/>
    <x v="0"/>
    <x v="0"/>
    <n v="1"/>
    <n v="39"/>
    <x v="9"/>
    <x v="9"/>
    <x v="9"/>
  </r>
  <r>
    <n v="20"/>
    <s v="B40"/>
    <s v="BACKWOODS CIGAR 5X8 PACK"/>
    <s v="A&amp;N"/>
    <n v="713655"/>
    <n v="4"/>
    <n v="1"/>
    <n v="1"/>
    <n v="50"/>
    <n v="50"/>
    <d v="2019-08-03T00:00:00"/>
    <x v="1"/>
    <s v="A&amp;NDELI&amp;GROCINC"/>
    <x v="0"/>
    <x v="0"/>
    <n v="1"/>
    <n v="39"/>
    <x v="1"/>
    <x v="1"/>
    <x v="1"/>
  </r>
  <r>
    <n v="21"/>
    <s v="B40"/>
    <s v="BACKWOODS CIGAR 5X8 PACK"/>
    <s v="A&amp;N"/>
    <n v="715100"/>
    <n v="9"/>
    <n v="1"/>
    <n v="1"/>
    <n v="50"/>
    <n v="50"/>
    <d v="2019-08-23T00:00:00"/>
    <x v="1"/>
    <s v="A&amp;NDELI&amp;GROCINC"/>
    <x v="0"/>
    <x v="0"/>
    <n v="1"/>
    <n v="39"/>
    <x v="1"/>
    <x v="1"/>
    <x v="1"/>
  </r>
  <r>
    <n v="22"/>
    <s v="B40"/>
    <s v="BACKWOODS CIGAR 5X8 PACK"/>
    <s v="A19"/>
    <n v="713462"/>
    <n v="18"/>
    <n v="1"/>
    <n v="1"/>
    <n v="50"/>
    <n v="50"/>
    <d v="2019-08-01T00:00:00"/>
    <x v="10"/>
    <s v="AKSHAR19INC"/>
    <x v="0"/>
    <x v="0"/>
    <n v="1"/>
    <n v="39"/>
    <x v="10"/>
    <x v="10"/>
    <x v="10"/>
  </r>
  <r>
    <n v="23"/>
    <s v="B40"/>
    <s v="BACKWOODS CIGAR 5X8 PACK"/>
    <s v="A19"/>
    <n v="714572"/>
    <n v="21"/>
    <n v="1"/>
    <n v="1"/>
    <n v="50"/>
    <n v="50"/>
    <d v="2019-08-16T00:00:00"/>
    <x v="10"/>
    <s v="AKSHAR19INC"/>
    <x v="0"/>
    <x v="0"/>
    <n v="1"/>
    <n v="39"/>
    <x v="10"/>
    <x v="10"/>
    <x v="10"/>
  </r>
  <r>
    <n v="24"/>
    <s v="B40"/>
    <s v="BACKWOODS CIGAR 5X8 PACK"/>
    <s v="AMR"/>
    <n v="713860"/>
    <n v="9"/>
    <n v="1"/>
    <n v="1"/>
    <n v="50"/>
    <n v="50"/>
    <d v="2019-08-06T00:00:00"/>
    <x v="11"/>
    <s v="AMRUTINC;(Q&amp;QDISCOUNT"/>
    <x v="0"/>
    <x v="0"/>
    <n v="1"/>
    <n v="39"/>
    <x v="11"/>
    <x v="11"/>
    <x v="11"/>
  </r>
  <r>
    <n v="25"/>
    <s v="B40"/>
    <s v="BACKWOODS CIGAR 5X8 PACK"/>
    <s v="AMR"/>
    <n v="715472"/>
    <n v="10"/>
    <n v="1"/>
    <n v="1"/>
    <n v="50"/>
    <n v="50"/>
    <d v="2019-08-28T00:00:00"/>
    <x v="11"/>
    <s v="AMRUTINC;(Q&amp;QDISCOUNT"/>
    <x v="0"/>
    <x v="0"/>
    <n v="1"/>
    <n v="39"/>
    <x v="11"/>
    <x v="11"/>
    <x v="11"/>
  </r>
  <r>
    <n v="26"/>
    <s v="B40"/>
    <s v="BACKWOODS CIGAR 5X8 PACK"/>
    <s v="DUT"/>
    <n v="714554"/>
    <n v="5"/>
    <n v="1"/>
    <n v="1"/>
    <n v="50"/>
    <n v="50"/>
    <d v="2019-08-16T00:00:00"/>
    <x v="12"/>
    <s v="DUTTNEWSINC;-"/>
    <x v="0"/>
    <x v="0"/>
    <n v="1"/>
    <n v="39"/>
    <x v="12"/>
    <x v="12"/>
    <x v="12"/>
  </r>
  <r>
    <n v="27"/>
    <s v="B40"/>
    <s v="BACKWOODS CIGAR 5X8 PACK"/>
    <s v="JUST"/>
    <n v="715568"/>
    <n v="14"/>
    <n v="1"/>
    <n v="1"/>
    <n v="50"/>
    <n v="50"/>
    <d v="2019-08-29T00:00:00"/>
    <x v="13"/>
    <s v="JUSTRIGHTCONV.INC."/>
    <x v="0"/>
    <x v="0"/>
    <n v="1"/>
    <n v="39"/>
    <x v="13"/>
    <x v="13"/>
    <x v="13"/>
  </r>
  <r>
    <n v="45"/>
    <s v="B40"/>
    <s v="BACKWOODS CIGAR 5X8 PACK"/>
    <s v="RANA"/>
    <n v="714446"/>
    <n v="11"/>
    <n v="2"/>
    <n v="2"/>
    <n v="50"/>
    <n v="100"/>
    <d v="2019-08-15T00:00:00"/>
    <x v="14"/>
    <s v="RANAGASCORP."/>
    <x v="0"/>
    <x v="0"/>
    <n v="2"/>
    <n v="78"/>
    <x v="14"/>
    <x v="14"/>
    <x v="14"/>
  </r>
  <r>
    <n v="47"/>
    <s v="B40"/>
    <s v="BACKWOODS CIGAR 5X8 PACK"/>
    <s v="RANA"/>
    <n v="715674"/>
    <n v="25"/>
    <n v="3"/>
    <n v="3"/>
    <n v="50"/>
    <n v="150"/>
    <d v="2019-08-31T00:00:00"/>
    <x v="14"/>
    <s v="RANAGASCORP."/>
    <x v="0"/>
    <x v="0"/>
    <n v="3"/>
    <n v="117"/>
    <x v="14"/>
    <x v="14"/>
    <x v="14"/>
  </r>
  <r>
    <n v="51"/>
    <s v="B40"/>
    <s v="BACKWOODS CIGAR 5X8 PACK"/>
    <s v="TAR"/>
    <n v="714349"/>
    <n v="9"/>
    <n v="1"/>
    <n v="1"/>
    <n v="50"/>
    <n v="50"/>
    <d v="2019-08-13T00:00:00"/>
    <x v="15"/>
    <s v="TARANGROCERIES,INC."/>
    <x v="0"/>
    <x v="0"/>
    <n v="1"/>
    <n v="39"/>
    <x v="15"/>
    <x v="15"/>
    <x v="15"/>
  </r>
  <r>
    <n v="52"/>
    <s v="CH"/>
    <s v="CHEYENNE LTL CIG 100S"/>
    <s v="SGC"/>
    <n v="715288"/>
    <n v="27"/>
    <n v="1"/>
    <n v="1"/>
    <n v="56.5"/>
    <n v="56.5"/>
    <d v="2019-08-26T00:00:00"/>
    <x v="16"/>
    <s v="SWEETYGROCERYCORP"/>
    <x v="0"/>
    <x v="2"/>
    <n v="5"/>
    <n v="0"/>
    <x v="16"/>
    <x v="16"/>
    <x v="16"/>
  </r>
  <r>
    <n v="53"/>
    <s v="COP"/>
    <s v="COPENHAGEN"/>
    <s v="9218W"/>
    <n v="713410"/>
    <n v="34"/>
    <n v="1"/>
    <n v="1"/>
    <n v="38"/>
    <n v="38"/>
    <d v="2019-08-01T00:00:00"/>
    <x v="0"/>
    <s v="WOODHAVEN9218MARKETIN"/>
    <x v="0"/>
    <x v="3"/>
    <n v="1"/>
    <n v="16"/>
    <x v="0"/>
    <x v="0"/>
    <x v="0"/>
  </r>
  <r>
    <n v="54"/>
    <s v="CRI6"/>
    <s v="CRISS CROSS PIPE 6OZ"/>
    <s v="9218W"/>
    <n v="713410"/>
    <n v="35"/>
    <n v="12"/>
    <n v="12"/>
    <n v="9.99"/>
    <n v="119.88"/>
    <d v="2019-08-01T00:00:00"/>
    <x v="0"/>
    <s v="WOODHAVEN9218MARKETIN"/>
    <x v="0"/>
    <x v="4"/>
    <n v="12"/>
    <n v="192"/>
    <x v="0"/>
    <x v="0"/>
    <x v="0"/>
  </r>
  <r>
    <n v="55"/>
    <s v="DPP"/>
    <s v="DUTCH MASTER PALMA PACKS"/>
    <n v="15209"/>
    <n v="715086"/>
    <n v="12"/>
    <n v="2"/>
    <n v="2"/>
    <n v="35"/>
    <n v="70"/>
    <d v="2019-08-23T00:00:00"/>
    <x v="17"/>
    <s v="NORTHERNONESTOPCONVEN"/>
    <x v="0"/>
    <x v="0"/>
    <n v="2"/>
    <n v="46"/>
    <x v="17"/>
    <x v="17"/>
    <x v="17"/>
  </r>
  <r>
    <n v="56"/>
    <s v="DPP"/>
    <s v="DUTCH MASTER PALMA PACKS"/>
    <n v="16216"/>
    <n v="715160"/>
    <n v="1"/>
    <n v="1"/>
    <n v="1"/>
    <n v="35"/>
    <n v="35"/>
    <d v="2019-08-24T00:00:00"/>
    <x v="18"/>
    <s v="UNIONCONVENIENCESTORE"/>
    <x v="0"/>
    <x v="0"/>
    <n v="1"/>
    <n v="23"/>
    <x v="18"/>
    <x v="18"/>
    <x v="18"/>
  </r>
  <r>
    <n v="57"/>
    <s v="DPP"/>
    <s v="DUTCH MASTER PALMA PACKS"/>
    <n v="32"/>
    <n v="715418"/>
    <n v="6"/>
    <n v="1"/>
    <n v="1"/>
    <n v="35"/>
    <n v="35"/>
    <d v="2019-08-28T00:00:00"/>
    <x v="19"/>
    <s v="JAMICAISLANDCORP."/>
    <x v="0"/>
    <x v="0"/>
    <n v="1"/>
    <n v="23"/>
    <x v="19"/>
    <x v="19"/>
    <x v="19"/>
  </r>
  <r>
    <n v="58"/>
    <s v="DPP"/>
    <s v="DUTCH MASTER PALMA PACKS"/>
    <s v="55CR"/>
    <n v="715024"/>
    <n v="11"/>
    <n v="1"/>
    <n v="1"/>
    <n v="35"/>
    <n v="35"/>
    <d v="2019-08-22T00:00:00"/>
    <x v="20"/>
    <s v="55CORNERDELIINC"/>
    <x v="0"/>
    <x v="0"/>
    <n v="1"/>
    <n v="23"/>
    <x v="20"/>
    <x v="20"/>
    <x v="20"/>
  </r>
  <r>
    <n v="59"/>
    <s v="DPP"/>
    <s v="DUTCH MASTER PALMA PACKS"/>
    <s v="8001G"/>
    <n v="713685"/>
    <n v="7"/>
    <n v="1"/>
    <n v="1"/>
    <n v="35"/>
    <n v="35"/>
    <d v="2019-08-03T00:00:00"/>
    <x v="8"/>
    <s v="8001GOURMETDELIINC"/>
    <x v="0"/>
    <x v="0"/>
    <n v="1"/>
    <n v="23"/>
    <x v="8"/>
    <x v="8"/>
    <x v="8"/>
  </r>
  <r>
    <n v="60"/>
    <s v="DPP"/>
    <s v="DUTCH MASTER PALMA PACKS"/>
    <n v="8319"/>
    <n v="713545"/>
    <n v="13"/>
    <n v="1"/>
    <n v="1"/>
    <n v="35"/>
    <n v="35"/>
    <d v="2019-08-02T00:00:00"/>
    <x v="21"/>
    <s v="N&amp;KSUPERMART,INC"/>
    <x v="0"/>
    <x v="0"/>
    <n v="1"/>
    <n v="23"/>
    <x v="21"/>
    <x v="21"/>
    <x v="21"/>
  </r>
  <r>
    <n v="61"/>
    <s v="DPP"/>
    <s v="DUTCH MASTER PALMA PACKS"/>
    <n v="8319"/>
    <n v="714087"/>
    <n v="8"/>
    <n v="1"/>
    <n v="1"/>
    <n v="35"/>
    <n v="35"/>
    <d v="2019-08-09T00:00:00"/>
    <x v="21"/>
    <s v="N&amp;KSUPERMART,INC"/>
    <x v="0"/>
    <x v="0"/>
    <n v="1"/>
    <n v="23"/>
    <x v="21"/>
    <x v="21"/>
    <x v="21"/>
  </r>
  <r>
    <n v="62"/>
    <s v="DPP"/>
    <s v="DUTCH MASTER PALMA PACKS"/>
    <n v="8319"/>
    <n v="715668"/>
    <n v="11"/>
    <n v="1"/>
    <n v="1"/>
    <n v="35"/>
    <n v="35"/>
    <d v="2019-08-30T00:00:00"/>
    <x v="21"/>
    <s v="N&amp;KSUPERMART,INC"/>
    <x v="0"/>
    <x v="0"/>
    <n v="1"/>
    <n v="23"/>
    <x v="21"/>
    <x v="21"/>
    <x v="21"/>
  </r>
  <r>
    <n v="63"/>
    <s v="DPP"/>
    <s v="DUTCH MASTER PALMA PACKS"/>
    <s v="9218W"/>
    <n v="713410"/>
    <n v="24"/>
    <n v="1"/>
    <n v="1"/>
    <n v="35"/>
    <n v="35"/>
    <d v="2019-08-01T00:00:00"/>
    <x v="0"/>
    <s v="WOODHAVEN9218MARKETIN"/>
    <x v="0"/>
    <x v="0"/>
    <n v="1"/>
    <n v="23"/>
    <x v="0"/>
    <x v="0"/>
    <x v="0"/>
  </r>
  <r>
    <n v="64"/>
    <s v="DPP"/>
    <s v="DUTCH MASTER PALMA PACKS"/>
    <s v="A19"/>
    <n v="713462"/>
    <n v="17"/>
    <n v="2"/>
    <n v="2"/>
    <n v="35"/>
    <n v="70"/>
    <d v="2019-08-01T00:00:00"/>
    <x v="10"/>
    <s v="AKSHAR19INC"/>
    <x v="0"/>
    <x v="0"/>
    <n v="2"/>
    <n v="46"/>
    <x v="10"/>
    <x v="10"/>
    <x v="10"/>
  </r>
  <r>
    <n v="65"/>
    <s v="DPP"/>
    <s v="DUTCH MASTER PALMA PACKS"/>
    <s v="A19"/>
    <n v="714572"/>
    <n v="20"/>
    <n v="1"/>
    <n v="1"/>
    <n v="35"/>
    <n v="35"/>
    <d v="2019-08-16T00:00:00"/>
    <x v="10"/>
    <s v="AKSHAR19INC"/>
    <x v="0"/>
    <x v="0"/>
    <n v="1"/>
    <n v="23"/>
    <x v="10"/>
    <x v="10"/>
    <x v="10"/>
  </r>
  <r>
    <n v="66"/>
    <s v="DPP"/>
    <s v="DUTCH MASTER PALMA PACKS"/>
    <s v="AMR"/>
    <n v="713860"/>
    <n v="10"/>
    <n v="1"/>
    <n v="1"/>
    <n v="35"/>
    <n v="35"/>
    <d v="2019-08-06T00:00:00"/>
    <x v="11"/>
    <s v="AMRUTINC;(Q&amp;QDISCOUNT"/>
    <x v="0"/>
    <x v="0"/>
    <n v="1"/>
    <n v="23"/>
    <x v="11"/>
    <x v="11"/>
    <x v="11"/>
  </r>
  <r>
    <n v="67"/>
    <s v="DPP"/>
    <s v="DUTCH MASTER PALMA PACKS"/>
    <s v="AMR"/>
    <n v="714864"/>
    <n v="22"/>
    <n v="1"/>
    <n v="1"/>
    <n v="35"/>
    <n v="35"/>
    <d v="2019-08-20T00:00:00"/>
    <x v="11"/>
    <s v="AMRUTINC;(Q&amp;QDISCOUNT"/>
    <x v="0"/>
    <x v="0"/>
    <n v="1"/>
    <n v="23"/>
    <x v="11"/>
    <x v="11"/>
    <x v="11"/>
  </r>
  <r>
    <n v="68"/>
    <s v="DPP"/>
    <s v="DUTCH MASTER PALMA PACKS"/>
    <s v="AND"/>
    <n v="714022"/>
    <n v="5"/>
    <n v="1"/>
    <n v="1"/>
    <n v="35"/>
    <n v="35"/>
    <d v="2019-08-09T00:00:00"/>
    <x v="22"/>
    <s v="ANDYGROCERY"/>
    <x v="0"/>
    <x v="0"/>
    <n v="1"/>
    <n v="23"/>
    <x v="22"/>
    <x v="22"/>
    <x v="22"/>
  </r>
  <r>
    <n v="69"/>
    <s v="DPP"/>
    <s v="DUTCH MASTER PALMA PACKS"/>
    <s v="FOUR"/>
    <n v="715222"/>
    <n v="9"/>
    <n v="1"/>
    <n v="1"/>
    <n v="35"/>
    <n v="35"/>
    <d v="2019-08-24T00:00:00"/>
    <x v="23"/>
    <s v="FOURSTARDELI&amp;GROCERY"/>
    <x v="0"/>
    <x v="0"/>
    <n v="1"/>
    <n v="23"/>
    <x v="23"/>
    <x v="23"/>
    <x v="23"/>
  </r>
  <r>
    <n v="70"/>
    <s v="DPP"/>
    <s v="DUTCH MASTER PALMA PACKS"/>
    <s v="JUST"/>
    <n v="715568"/>
    <n v="11"/>
    <n v="1"/>
    <n v="1"/>
    <n v="35"/>
    <n v="35"/>
    <d v="2019-08-29T00:00:00"/>
    <x v="13"/>
    <s v="JUSTRIGHTCONV.INC."/>
    <x v="0"/>
    <x v="0"/>
    <n v="1"/>
    <n v="23"/>
    <x v="13"/>
    <x v="13"/>
    <x v="13"/>
  </r>
  <r>
    <n v="71"/>
    <s v="DPP"/>
    <s v="DUTCH MASTER PALMA PACKS"/>
    <s v="LMMMI"/>
    <n v="715748"/>
    <n v="6"/>
    <n v="1"/>
    <n v="1"/>
    <n v="35"/>
    <n v="35"/>
    <d v="2019-08-31T00:00:00"/>
    <x v="24"/>
    <s v="LITTLEMEXICOMINIMINC"/>
    <x v="0"/>
    <x v="0"/>
    <n v="1"/>
    <n v="23"/>
    <x v="24"/>
    <x v="24"/>
    <x v="24"/>
  </r>
  <r>
    <n v="72"/>
    <s v="DPP"/>
    <s v="DUTCH MASTER PALMA PACKS"/>
    <s v="MARUTY"/>
    <n v="713524"/>
    <n v="19"/>
    <n v="1"/>
    <n v="1"/>
    <n v="35"/>
    <n v="35"/>
    <d v="2019-08-02T00:00:00"/>
    <x v="25"/>
    <s v="MARUTI149CORP"/>
    <x v="0"/>
    <x v="0"/>
    <n v="1"/>
    <n v="23"/>
    <x v="25"/>
    <x v="25"/>
    <x v="25"/>
  </r>
  <r>
    <n v="73"/>
    <s v="DPP"/>
    <s v="DUTCH MASTER PALMA PACKS"/>
    <s v="NNG"/>
    <n v="713497"/>
    <n v="13"/>
    <n v="1"/>
    <n v="1"/>
    <n v="35"/>
    <n v="35"/>
    <d v="2019-08-02T00:00:00"/>
    <x v="26"/>
    <s v="NNGROCERY"/>
    <x v="0"/>
    <x v="0"/>
    <n v="1"/>
    <n v="23"/>
    <x v="26"/>
    <x v="26"/>
    <x v="26"/>
  </r>
  <r>
    <n v="74"/>
    <s v="DPP"/>
    <s v="DUTCH MASTER PALMA PACKS"/>
    <s v="ONL"/>
    <n v="714123"/>
    <n v="19"/>
    <n v="1"/>
    <n v="1"/>
    <n v="35"/>
    <n v="35"/>
    <d v="2019-08-10T00:00:00"/>
    <x v="4"/>
    <s v="4155MAINSTREETINC"/>
    <x v="0"/>
    <x v="0"/>
    <n v="1"/>
    <n v="23"/>
    <x v="4"/>
    <x v="4"/>
    <x v="4"/>
  </r>
  <r>
    <n v="75"/>
    <s v="DPP"/>
    <s v="DUTCH MASTER PALMA PACKS"/>
    <s v="RANA"/>
    <n v="714446"/>
    <n v="12"/>
    <n v="2"/>
    <n v="2"/>
    <n v="35"/>
    <n v="70"/>
    <d v="2019-08-15T00:00:00"/>
    <x v="14"/>
    <s v="RANAGASCORP."/>
    <x v="0"/>
    <x v="0"/>
    <n v="2"/>
    <n v="46"/>
    <x v="14"/>
    <x v="14"/>
    <x v="14"/>
  </r>
  <r>
    <n v="76"/>
    <s v="DPP"/>
    <s v="DUTCH MASTER PALMA PACKS"/>
    <s v="SATK"/>
    <n v="713873"/>
    <n v="12"/>
    <n v="2"/>
    <n v="2"/>
    <n v="35"/>
    <n v="70"/>
    <d v="2019-08-07T00:00:00"/>
    <x v="27"/>
    <s v="SATKAIVALUSAINC."/>
    <x v="0"/>
    <x v="0"/>
    <n v="2"/>
    <n v="46"/>
    <x v="27"/>
    <x v="27"/>
    <x v="27"/>
  </r>
  <r>
    <n v="77"/>
    <s v="DPP"/>
    <s v="DUTCH MASTER PALMA PACKS"/>
    <s v="SATK"/>
    <n v="714234"/>
    <n v="15"/>
    <n v="3"/>
    <n v="3"/>
    <n v="35"/>
    <n v="105"/>
    <d v="2019-08-12T00:00:00"/>
    <x v="27"/>
    <s v="SATKAIVALUSAINC."/>
    <x v="0"/>
    <x v="0"/>
    <n v="3"/>
    <n v="69"/>
    <x v="27"/>
    <x v="27"/>
    <x v="27"/>
  </r>
  <r>
    <n v="78"/>
    <s v="DPP"/>
    <s v="DUTCH MASTER PALMA PACKS"/>
    <s v="SATK"/>
    <n v="714562"/>
    <n v="11"/>
    <n v="1"/>
    <n v="1"/>
    <n v="35"/>
    <n v="35"/>
    <d v="2019-08-16T00:00:00"/>
    <x v="27"/>
    <s v="SATKAIVALUSAINC."/>
    <x v="0"/>
    <x v="0"/>
    <n v="1"/>
    <n v="23"/>
    <x v="27"/>
    <x v="27"/>
    <x v="27"/>
  </r>
  <r>
    <n v="79"/>
    <s v="DPP"/>
    <s v="DUTCH MASTER PALMA PACKS"/>
    <s v="SATK"/>
    <n v="714826"/>
    <n v="13"/>
    <n v="2"/>
    <n v="2"/>
    <n v="35"/>
    <n v="70"/>
    <d v="2019-08-20T00:00:00"/>
    <x v="27"/>
    <s v="SATKAIVALUSAINC."/>
    <x v="0"/>
    <x v="0"/>
    <n v="2"/>
    <n v="46"/>
    <x v="27"/>
    <x v="27"/>
    <x v="27"/>
  </r>
  <r>
    <n v="80"/>
    <s v="DPP"/>
    <s v="DUTCH MASTER PALMA PACKS"/>
    <s v="SGD"/>
    <n v="713717"/>
    <n v="8"/>
    <n v="1"/>
    <n v="1"/>
    <n v="35"/>
    <n v="35"/>
    <d v="2019-08-05T00:00:00"/>
    <x v="28"/>
    <s v="SINAIGOURMETDELIINC"/>
    <x v="0"/>
    <x v="0"/>
    <n v="1"/>
    <n v="23"/>
    <x v="28"/>
    <x v="28"/>
    <x v="28"/>
  </r>
  <r>
    <n v="81"/>
    <s v="DPP"/>
    <s v="DUTCH MASTER PALMA PACKS"/>
    <s v="SGD"/>
    <n v="714055"/>
    <n v="25"/>
    <n v="1"/>
    <n v="1"/>
    <n v="35"/>
    <n v="35"/>
    <d v="2019-08-09T00:00:00"/>
    <x v="28"/>
    <s v="SINAIGOURMETDELIINC"/>
    <x v="0"/>
    <x v="0"/>
    <n v="1"/>
    <n v="23"/>
    <x v="28"/>
    <x v="28"/>
    <x v="28"/>
  </r>
  <r>
    <n v="82"/>
    <s v="DPP"/>
    <s v="DUTCH MASTER PALMA PACKS"/>
    <s v="SGD"/>
    <n v="714987"/>
    <n v="26"/>
    <n v="1"/>
    <n v="1"/>
    <n v="35"/>
    <n v="35"/>
    <d v="2019-08-22T00:00:00"/>
    <x v="28"/>
    <s v="SINAIGOURMETDELIINC"/>
    <x v="0"/>
    <x v="0"/>
    <n v="1"/>
    <n v="23"/>
    <x v="28"/>
    <x v="28"/>
    <x v="28"/>
  </r>
  <r>
    <n v="83"/>
    <s v="DUT"/>
    <s v="DUTCH PALMA BOX 55 CIGAR"/>
    <n v="5901"/>
    <n v="713992"/>
    <n v="1"/>
    <n v="2"/>
    <n v="2"/>
    <n v="75"/>
    <n v="150"/>
    <d v="2019-08-08T00:00:00"/>
    <x v="7"/>
    <s v="7-11STORE#34439"/>
    <x v="0"/>
    <x v="0"/>
    <n v="2"/>
    <n v="108"/>
    <x v="7"/>
    <x v="7"/>
    <x v="7"/>
  </r>
  <r>
    <n v="84"/>
    <s v="DUT"/>
    <s v="DUTCH PALMA BOX 55 CIGAR"/>
    <n v="8202"/>
    <n v="713863"/>
    <n v="13"/>
    <n v="1"/>
    <n v="1"/>
    <n v="75"/>
    <n v="75"/>
    <d v="2019-08-07T00:00:00"/>
    <x v="29"/>
    <s v="STOP&amp;CARRYCONVE.INC"/>
    <x v="0"/>
    <x v="0"/>
    <n v="1"/>
    <n v="54"/>
    <x v="29"/>
    <x v="29"/>
    <x v="29"/>
  </r>
  <r>
    <n v="86"/>
    <s v="DUT"/>
    <s v="DUTCH PALMA BOX 55 CIGAR"/>
    <n v="8202"/>
    <n v="714878"/>
    <n v="12"/>
    <n v="1"/>
    <n v="1"/>
    <n v="75"/>
    <n v="75"/>
    <d v="2019-08-21T00:00:00"/>
    <x v="29"/>
    <s v="STOP&amp;CARRYCONVE.INC"/>
    <x v="0"/>
    <x v="0"/>
    <n v="1"/>
    <n v="54"/>
    <x v="29"/>
    <x v="29"/>
    <x v="29"/>
  </r>
  <r>
    <n v="87"/>
    <s v="DUT"/>
    <s v="DUTCH PALMA BOX 55 CIGAR"/>
    <n v="8202"/>
    <n v="715425"/>
    <n v="11"/>
    <n v="1"/>
    <n v="1"/>
    <n v="75"/>
    <n v="75"/>
    <d v="2019-08-28T00:00:00"/>
    <x v="29"/>
    <s v="STOP&amp;CARRYCONVE.INC"/>
    <x v="0"/>
    <x v="0"/>
    <n v="1"/>
    <n v="54"/>
    <x v="29"/>
    <x v="29"/>
    <x v="29"/>
  </r>
  <r>
    <n v="88"/>
    <s v="DUT"/>
    <s v="DUTCH PALMA BOX 55 CIGAR"/>
    <s v="AMR"/>
    <n v="714269"/>
    <n v="11"/>
    <n v="1"/>
    <n v="1"/>
    <n v="75"/>
    <n v="75"/>
    <d v="2019-08-12T00:00:00"/>
    <x v="11"/>
    <s v="AMRUTINC;(Q&amp;QDISCOUNT"/>
    <x v="0"/>
    <x v="0"/>
    <n v="1"/>
    <n v="54"/>
    <x v="11"/>
    <x v="11"/>
    <x v="11"/>
  </r>
  <r>
    <n v="92"/>
    <s v="ENT1"/>
    <s v="ENTOURAGE PALMA 4 PACK 6"/>
    <s v="9218W"/>
    <n v="713410"/>
    <n v="26"/>
    <n v="1"/>
    <n v="1"/>
    <n v="31"/>
    <n v="31"/>
    <d v="2019-08-01T00:00:00"/>
    <x v="0"/>
    <s v="WOODHAVEN9218MARKETIN"/>
    <x v="0"/>
    <x v="0"/>
    <n v="1"/>
    <n v="23"/>
    <x v="0"/>
    <x v="0"/>
    <x v="0"/>
  </r>
  <r>
    <n v="93"/>
    <s v="ENT1"/>
    <s v="ENTOURAGE PALMA 4 PACK 6"/>
    <s v="ONL"/>
    <n v="713604"/>
    <n v="17"/>
    <n v="1"/>
    <n v="1"/>
    <n v="31"/>
    <n v="31"/>
    <d v="2019-08-03T00:00:00"/>
    <x v="4"/>
    <s v="4155MAINSTREETINC"/>
    <x v="0"/>
    <x v="0"/>
    <n v="1"/>
    <n v="23"/>
    <x v="4"/>
    <x v="4"/>
    <x v="4"/>
  </r>
  <r>
    <n v="94"/>
    <s v="GRI"/>
    <s v="GRIZZLY LONG CUT WINTER"/>
    <n v="183"/>
    <n v="714301"/>
    <n v="10"/>
    <n v="1"/>
    <n v="1"/>
    <n v="35"/>
    <n v="35"/>
    <d v="2019-08-13T00:00:00"/>
    <x v="30"/>
    <s v="KIRINDENTERPRISE"/>
    <x v="0"/>
    <x v="3"/>
    <n v="1"/>
    <n v="16"/>
    <x v="30"/>
    <x v="30"/>
    <x v="30"/>
  </r>
  <r>
    <n v="95"/>
    <s v="GRI"/>
    <s v="GRIZZLY LONG CUT WINTER"/>
    <n v="183"/>
    <n v="714438"/>
    <n v="1"/>
    <n v="-1"/>
    <n v="-1"/>
    <n v="35"/>
    <n v="-35"/>
    <d v="2019-08-14T00:00:00"/>
    <x v="30"/>
    <s v="KIRINDENTERPRISE"/>
    <x v="1"/>
    <x v="3"/>
    <n v="-1"/>
    <n v="-16"/>
    <x v="30"/>
    <x v="30"/>
    <x v="30"/>
  </r>
  <r>
    <n v="96"/>
    <s v="GRI"/>
    <s v="GRIZZLY LONG CUT WINTER"/>
    <n v="183"/>
    <n v="714890"/>
    <n v="1"/>
    <n v="5"/>
    <n v="5"/>
    <n v="35"/>
    <n v="175"/>
    <d v="2019-08-21T00:00:00"/>
    <x v="30"/>
    <s v="KIRINDENTERPRISE"/>
    <x v="0"/>
    <x v="3"/>
    <n v="5"/>
    <n v="80"/>
    <x v="30"/>
    <x v="30"/>
    <x v="30"/>
  </r>
  <r>
    <n v="97"/>
    <s v="GRI"/>
    <s v="GRIZZLY LONG CUT WINTER"/>
    <n v="183"/>
    <n v="715440"/>
    <n v="17"/>
    <n v="5"/>
    <n v="5"/>
    <n v="35"/>
    <n v="175"/>
    <d v="2019-08-28T00:00:00"/>
    <x v="30"/>
    <s v="KIRINDENTERPRISE"/>
    <x v="0"/>
    <x v="3"/>
    <n v="5"/>
    <n v="80"/>
    <x v="30"/>
    <x v="30"/>
    <x v="30"/>
  </r>
  <r>
    <n v="98"/>
    <s v="GRI"/>
    <s v="GRIZZLY LONG CUT WINTER"/>
    <n v="183"/>
    <n v="715591"/>
    <n v="1"/>
    <n v="-5"/>
    <n v="-5"/>
    <n v="35"/>
    <n v="-175"/>
    <d v="2019-08-30T00:00:00"/>
    <x v="30"/>
    <s v="KIRINDENTERPRISE"/>
    <x v="1"/>
    <x v="3"/>
    <n v="-5"/>
    <n v="-80"/>
    <x v="30"/>
    <x v="30"/>
    <x v="30"/>
  </r>
  <r>
    <n v="121"/>
    <s v="GRI"/>
    <s v="GRIZZLY LONG CUT WINTER"/>
    <s v="569M"/>
    <n v="713477"/>
    <n v="11"/>
    <n v="1"/>
    <n v="1"/>
    <n v="35"/>
    <n v="35"/>
    <d v="2019-08-02T00:00:00"/>
    <x v="31"/>
    <s v="WINDHORSEGASSTATIONINC"/>
    <x v="0"/>
    <x v="3"/>
    <n v="1"/>
    <n v="16"/>
    <x v="31"/>
    <x v="31"/>
    <x v="31"/>
  </r>
  <r>
    <n v="122"/>
    <s v="GRI"/>
    <s v="GRIZZLY LONG CUT WINTER"/>
    <s v="569M"/>
    <n v="714011"/>
    <n v="15"/>
    <n v="1"/>
    <n v="1"/>
    <n v="35"/>
    <n v="35"/>
    <d v="2019-08-09T00:00:00"/>
    <x v="31"/>
    <s v="WINDHORSEGASSTATIONINC"/>
    <x v="0"/>
    <x v="3"/>
    <n v="1"/>
    <n v="16"/>
    <x v="31"/>
    <x v="31"/>
    <x v="31"/>
  </r>
  <r>
    <n v="124"/>
    <s v="GRI"/>
    <s v="GRIZZLY LONG CUT WINTER"/>
    <s v="569M"/>
    <n v="714615"/>
    <n v="17"/>
    <n v="1"/>
    <n v="1"/>
    <n v="35"/>
    <n v="35"/>
    <d v="2019-08-17T00:00:00"/>
    <x v="31"/>
    <s v="WINDHORSEGASSTATIONINC"/>
    <x v="0"/>
    <x v="3"/>
    <n v="1"/>
    <n v="16"/>
    <x v="31"/>
    <x v="31"/>
    <x v="31"/>
  </r>
  <r>
    <n v="126"/>
    <s v="GRI"/>
    <s v="GRIZZLY LONG CUT WINTER"/>
    <s v="ESC"/>
    <n v="713641"/>
    <n v="12"/>
    <n v="1"/>
    <n v="1"/>
    <n v="35"/>
    <n v="35"/>
    <d v="2019-08-03T00:00:00"/>
    <x v="5"/>
    <s v="EAGLESERVICECENTER"/>
    <x v="0"/>
    <x v="3"/>
    <n v="1"/>
    <n v="16"/>
    <x v="5"/>
    <x v="5"/>
    <x v="5"/>
  </r>
  <r>
    <n v="127"/>
    <s v="GRI"/>
    <s v="GRIZZLY LONG CUT WINTER"/>
    <s v="GEOR"/>
    <n v="714094"/>
    <n v="9"/>
    <n v="1"/>
    <n v="1"/>
    <n v="35"/>
    <n v="35"/>
    <d v="2019-08-09T00:00:00"/>
    <x v="32"/>
    <s v="GEORGE'SDELIINC"/>
    <x v="0"/>
    <x v="3"/>
    <n v="1"/>
    <n v="16"/>
    <x v="32"/>
    <x v="32"/>
    <x v="32"/>
  </r>
  <r>
    <n v="128"/>
    <s v="GRI"/>
    <s v="GRIZZLY LONG CUT WINTER"/>
    <s v="GEOR"/>
    <n v="715654"/>
    <n v="17"/>
    <n v="1"/>
    <n v="1"/>
    <n v="35"/>
    <n v="35"/>
    <d v="2019-08-30T00:00:00"/>
    <x v="32"/>
    <s v="GEORGE'SDELIINC"/>
    <x v="0"/>
    <x v="3"/>
    <n v="1"/>
    <n v="16"/>
    <x v="32"/>
    <x v="32"/>
    <x v="32"/>
  </r>
  <r>
    <n v="129"/>
    <s v="KOD"/>
    <s v="KODIAK"/>
    <n v="1266"/>
    <n v="713695"/>
    <n v="7"/>
    <n v="1"/>
    <n v="1"/>
    <n v="35"/>
    <n v="35"/>
    <d v="2019-08-05T00:00:00"/>
    <x v="33"/>
    <s v="MAGAZINESONMADISONINC"/>
    <x v="0"/>
    <x v="3"/>
    <n v="1"/>
    <n v="16"/>
    <x v="33"/>
    <x v="33"/>
    <x v="33"/>
  </r>
  <r>
    <n v="130"/>
    <s v="KOD"/>
    <s v="KODIAK"/>
    <n v="1266"/>
    <n v="715444"/>
    <n v="10"/>
    <n v="1"/>
    <n v="1"/>
    <n v="35"/>
    <n v="35"/>
    <d v="2019-08-28T00:00:00"/>
    <x v="33"/>
    <s v="MAGAZINESONMADISONINC"/>
    <x v="0"/>
    <x v="3"/>
    <n v="1"/>
    <n v="16"/>
    <x v="33"/>
    <x v="33"/>
    <x v="33"/>
  </r>
  <r>
    <n v="131"/>
    <s v="KOD"/>
    <s v="KODIAK"/>
    <s v="SATK"/>
    <n v="714826"/>
    <n v="14"/>
    <n v="1"/>
    <n v="1"/>
    <n v="35"/>
    <n v="35"/>
    <d v="2019-08-20T00:00:00"/>
    <x v="27"/>
    <s v="SATKAIVALUSAINC."/>
    <x v="0"/>
    <x v="3"/>
    <n v="1"/>
    <n v="16"/>
    <x v="27"/>
    <x v="27"/>
    <x v="27"/>
  </r>
  <r>
    <n v="132"/>
    <s v="PAR"/>
    <s v="PARTAGAS/MACANUDO MINIAT"/>
    <s v="BJ"/>
    <n v="713859"/>
    <n v="6"/>
    <n v="1"/>
    <n v="1"/>
    <n v="123.96"/>
    <n v="123.96"/>
    <d v="2019-08-06T00:00:00"/>
    <x v="34"/>
    <s v="BJMAG&amp;SONSCORP."/>
    <x v="0"/>
    <x v="0"/>
    <n v="1"/>
    <n v="49"/>
    <x v="34"/>
    <x v="34"/>
    <x v="34"/>
  </r>
  <r>
    <n v="133"/>
    <s v="PBP"/>
    <s v="PHILLIES BLUND PACKS"/>
    <s v="9218W"/>
    <n v="713410"/>
    <n v="25"/>
    <n v="1"/>
    <n v="1"/>
    <n v="62.5"/>
    <n v="62.5"/>
    <d v="2019-08-01T00:00:00"/>
    <x v="0"/>
    <s v="WOODHAVEN9218MARKETIN"/>
    <x v="0"/>
    <x v="0"/>
    <n v="1"/>
    <n v="49"/>
    <x v="0"/>
    <x v="0"/>
    <x v="0"/>
  </r>
  <r>
    <n v="134"/>
    <s v="PBP"/>
    <s v="PHILLIES BLUND PACKS"/>
    <s v="AND"/>
    <n v="714022"/>
    <n v="6"/>
    <n v="1"/>
    <n v="1"/>
    <n v="62.5"/>
    <n v="62.5"/>
    <d v="2019-08-09T00:00:00"/>
    <x v="22"/>
    <s v="ANDYGROCERY"/>
    <x v="0"/>
    <x v="0"/>
    <n v="1"/>
    <n v="49"/>
    <x v="22"/>
    <x v="22"/>
    <x v="22"/>
  </r>
  <r>
    <n v="135"/>
    <s v="PBP"/>
    <s v="PHILLIES BLUND PACKS"/>
    <s v="TAR"/>
    <n v="714349"/>
    <n v="10"/>
    <n v="1"/>
    <n v="1"/>
    <n v="62.5"/>
    <n v="62.5"/>
    <d v="2019-08-13T00:00:00"/>
    <x v="15"/>
    <s v="TARANGROCERIES,INC."/>
    <x v="0"/>
    <x v="0"/>
    <n v="1"/>
    <n v="49"/>
    <x v="15"/>
    <x v="15"/>
    <x v="15"/>
  </r>
  <r>
    <n v="136"/>
    <s v="SKA"/>
    <s v="SKOAL RG/LC CHEW TOB"/>
    <n v="1266"/>
    <n v="713417"/>
    <n v="8"/>
    <n v="1"/>
    <n v="1"/>
    <n v="38"/>
    <n v="38"/>
    <d v="2019-08-01T00:00:00"/>
    <x v="33"/>
    <s v="MAGAZINESONMADISONINC"/>
    <x v="0"/>
    <x v="3"/>
    <n v="1"/>
    <n v="16"/>
    <x v="33"/>
    <x v="33"/>
    <x v="33"/>
  </r>
  <r>
    <n v="137"/>
    <s v="SKA"/>
    <s v="SKOAL RG/LC CHEW TOB"/>
    <n v="1266"/>
    <n v="715444"/>
    <n v="9"/>
    <n v="1"/>
    <n v="1"/>
    <n v="38"/>
    <n v="38"/>
    <d v="2019-08-28T00:00:00"/>
    <x v="33"/>
    <s v="MAGAZINESONMADISONINC"/>
    <x v="0"/>
    <x v="3"/>
    <n v="1"/>
    <n v="16"/>
    <x v="33"/>
    <x v="33"/>
    <x v="33"/>
  </r>
  <r>
    <n v="138"/>
    <s v="SKA"/>
    <s v="SKOAL RG/LC CHEW TOB"/>
    <s v="36N"/>
    <n v="714549"/>
    <n v="12"/>
    <n v="1"/>
    <n v="1"/>
    <n v="38"/>
    <n v="38"/>
    <d v="2019-08-16T00:00:00"/>
    <x v="35"/>
    <s v="NEELKANTHDELI&amp;GROCINC"/>
    <x v="0"/>
    <x v="3"/>
    <n v="1"/>
    <n v="16"/>
    <x v="35"/>
    <x v="35"/>
    <x v="35"/>
  </r>
  <r>
    <n v="139"/>
    <s v="SKA"/>
    <s v="SKOAL RG/LC CHEW TOB"/>
    <n v="4802"/>
    <n v="714032"/>
    <n v="11"/>
    <n v="1"/>
    <n v="1"/>
    <n v="38"/>
    <n v="38"/>
    <d v="2019-08-09T00:00:00"/>
    <x v="36"/>
    <s v="BROADWAYDELI&amp;GRILLINC."/>
    <x v="0"/>
    <x v="3"/>
    <n v="1"/>
    <n v="16"/>
    <x v="36"/>
    <x v="36"/>
    <x v="36"/>
  </r>
  <r>
    <n v="140"/>
    <s v="SKA"/>
    <s v="SKOAL RG/LC CHEW TOB"/>
    <n v="4904"/>
    <n v="713548"/>
    <n v="5"/>
    <n v="2"/>
    <n v="2"/>
    <n v="38"/>
    <n v="76"/>
    <d v="2019-08-02T00:00:00"/>
    <x v="37"/>
    <s v="METROCONV.INC"/>
    <x v="0"/>
    <x v="3"/>
    <n v="2"/>
    <n v="32"/>
    <x v="37"/>
    <x v="37"/>
    <x v="37"/>
  </r>
  <r>
    <n v="141"/>
    <s v="SKA"/>
    <s v="SKOAL RG/LC CHEW TOB"/>
    <n v="4904"/>
    <n v="715031"/>
    <n v="7"/>
    <n v="2"/>
    <n v="2"/>
    <n v="38"/>
    <n v="76"/>
    <d v="2019-08-22T00:00:00"/>
    <x v="37"/>
    <s v="METROCONV.INC"/>
    <x v="0"/>
    <x v="3"/>
    <n v="2"/>
    <n v="32"/>
    <x v="37"/>
    <x v="37"/>
    <x v="37"/>
  </r>
  <r>
    <n v="142"/>
    <s v="SKA"/>
    <s v="SKOAL RG/LC CHEW TOB"/>
    <s v="569M"/>
    <n v="713477"/>
    <n v="10"/>
    <n v="2"/>
    <n v="2"/>
    <n v="38"/>
    <n v="76"/>
    <d v="2019-08-02T00:00:00"/>
    <x v="31"/>
    <s v="WINDHORSEGASSTATIONINC"/>
    <x v="0"/>
    <x v="3"/>
    <n v="2"/>
    <n v="32"/>
    <x v="31"/>
    <x v="31"/>
    <x v="31"/>
  </r>
  <r>
    <n v="143"/>
    <s v="SKA"/>
    <s v="SKOAL RG/LC CHEW TOB"/>
    <s v="569M"/>
    <n v="714011"/>
    <n v="14"/>
    <n v="2"/>
    <n v="2"/>
    <n v="38"/>
    <n v="76"/>
    <d v="2019-08-09T00:00:00"/>
    <x v="31"/>
    <s v="WINDHORSEGASSTATIONINC"/>
    <x v="0"/>
    <x v="3"/>
    <n v="2"/>
    <n v="32"/>
    <x v="31"/>
    <x v="31"/>
    <x v="31"/>
  </r>
  <r>
    <n v="144"/>
    <s v="SKA"/>
    <s v="SKOAL RG/LC CHEW TOB"/>
    <s v="569M"/>
    <n v="714615"/>
    <n v="16"/>
    <n v="5"/>
    <n v="5"/>
    <n v="38"/>
    <n v="190"/>
    <d v="2019-08-17T00:00:00"/>
    <x v="31"/>
    <s v="WINDHORSEGASSTATIONINC"/>
    <x v="0"/>
    <x v="3"/>
    <n v="5"/>
    <n v="80"/>
    <x v="31"/>
    <x v="31"/>
    <x v="31"/>
  </r>
  <r>
    <n v="145"/>
    <s v="SKA"/>
    <s v="SKOAL RG/LC CHEW TOB"/>
    <n v="8604"/>
    <n v="714514"/>
    <n v="19"/>
    <n v="1"/>
    <n v="1"/>
    <n v="38"/>
    <n v="38"/>
    <d v="2019-08-16T00:00:00"/>
    <x v="38"/>
    <s v="YOGI8604"/>
    <x v="0"/>
    <x v="3"/>
    <n v="1"/>
    <n v="16"/>
    <x v="38"/>
    <x v="38"/>
    <x v="38"/>
  </r>
  <r>
    <n v="146"/>
    <s v="SKA"/>
    <s v="SKOAL RG/LC CHEW TOB"/>
    <s v="BALV"/>
    <n v="713946"/>
    <n v="5"/>
    <n v="1"/>
    <n v="1"/>
    <n v="38"/>
    <n v="38"/>
    <d v="2019-08-08T00:00:00"/>
    <x v="39"/>
    <s v="BALVANTPATELNEWSSTAND"/>
    <x v="0"/>
    <x v="3"/>
    <n v="1"/>
    <n v="16"/>
    <x v="39"/>
    <x v="39"/>
    <x v="39"/>
  </r>
  <r>
    <n v="147"/>
    <s v="SKA"/>
    <s v="SKOAL RG/LC CHEW TOB"/>
    <s v="ESC"/>
    <n v="713641"/>
    <n v="13"/>
    <n v="1"/>
    <n v="1"/>
    <n v="38"/>
    <n v="38"/>
    <d v="2019-08-03T00:00:00"/>
    <x v="5"/>
    <s v="EAGLESERVICECENTER"/>
    <x v="0"/>
    <x v="3"/>
    <n v="1"/>
    <n v="16"/>
    <x v="5"/>
    <x v="5"/>
    <x v="5"/>
  </r>
  <r>
    <n v="148"/>
    <s v="SKA"/>
    <s v="SKOAL RG/LC CHEW TOB"/>
    <s v="LEX"/>
    <n v="714903"/>
    <n v="14"/>
    <n v="2"/>
    <n v="2"/>
    <n v="38"/>
    <n v="76"/>
    <d v="2019-08-21T00:00:00"/>
    <x v="40"/>
    <s v="LEXNEWSCORP."/>
    <x v="0"/>
    <x v="3"/>
    <n v="2"/>
    <n v="32"/>
    <x v="40"/>
    <x v="40"/>
    <x v="40"/>
  </r>
  <r>
    <n v="149"/>
    <s v="SKA"/>
    <s v="SKOAL RG/LC CHEW TOB"/>
    <s v="VINK"/>
    <n v="714204"/>
    <n v="39"/>
    <n v="2"/>
    <n v="2"/>
    <n v="38"/>
    <n v="76"/>
    <d v="2019-08-12T00:00:00"/>
    <x v="41"/>
    <s v="VINAYAKGROCERYINC."/>
    <x v="0"/>
    <x v="3"/>
    <n v="2"/>
    <n v="32"/>
    <x v="41"/>
    <x v="41"/>
    <x v="41"/>
  </r>
  <r>
    <n v="150"/>
    <s v="SKA"/>
    <s v="SKOAL RG/LC CHEW TOB"/>
    <s v="VINK"/>
    <n v="715256"/>
    <n v="14"/>
    <n v="3"/>
    <n v="3"/>
    <n v="38"/>
    <n v="114"/>
    <d v="2019-08-26T00:00:00"/>
    <x v="41"/>
    <s v="VINAYAKGROCERYINC."/>
    <x v="0"/>
    <x v="3"/>
    <n v="3"/>
    <n v="48"/>
    <x v="41"/>
    <x v="41"/>
    <x v="41"/>
  </r>
  <r>
    <n v="151"/>
    <s v="SKA"/>
    <s v="SKOAL RG/LC CHEW TOB"/>
    <s v="W41"/>
    <n v="714891"/>
    <n v="13"/>
    <n v="1"/>
    <n v="1"/>
    <n v="38"/>
    <n v="38"/>
    <d v="2019-08-21T00:00:00"/>
    <x v="42"/>
    <s v="MOHAMMADRASIDDIKI"/>
    <x v="0"/>
    <x v="3"/>
    <n v="1"/>
    <n v="16"/>
    <x v="42"/>
    <x v="42"/>
    <x v="42"/>
  </r>
  <r>
    <n v="152"/>
    <s v="WHI"/>
    <s v="WHITEOWL INVINCIBLE"/>
    <n v="183"/>
    <n v="713798"/>
    <n v="11"/>
    <n v="1"/>
    <n v="1"/>
    <n v="55"/>
    <n v="55"/>
    <d v="2019-08-06T00:00:00"/>
    <x v="30"/>
    <s v="KIRINDENTERPRISE"/>
    <x v="0"/>
    <x v="0"/>
    <n v="1"/>
    <n v="49"/>
    <x v="30"/>
    <x v="30"/>
    <x v="30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  <r>
    <m/>
    <m/>
    <m/>
    <m/>
    <m/>
    <m/>
    <m/>
    <m/>
    <m/>
    <m/>
    <m/>
    <x v="43"/>
    <m/>
    <x v="2"/>
    <x v="5"/>
    <m/>
    <m/>
    <x v="43"/>
    <x v="43"/>
    <x v="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49"/>
    <s v="B40"/>
    <s v="BACKWOODS CIGAR 5X8 PACK"/>
    <s v="SGK"/>
    <x v="0"/>
    <n v="3"/>
    <n v="1"/>
    <n v="1"/>
    <n v="50"/>
    <n v="50"/>
    <d v="2019-08-13T00:00:00"/>
    <x v="0"/>
    <s v="SGK5220LLC"/>
    <s v="NO"/>
    <x v="0"/>
    <n v="1"/>
    <n v="39"/>
    <x v="0"/>
    <x v="0"/>
    <x v="0"/>
  </r>
  <r>
    <n v="50"/>
    <s v="B40"/>
    <s v="BACKWOODS CIGAR 5X8 PACK"/>
    <s v="SGK"/>
    <x v="1"/>
    <n v="1"/>
    <n v="-1"/>
    <n v="-1"/>
    <n v="50"/>
    <n v="-50"/>
    <d v="2019-08-15T00:00:00"/>
    <x v="0"/>
    <s v="SGK5220LLC"/>
    <s v="YES"/>
    <x v="0"/>
    <n v="-1"/>
    <n v="-39"/>
    <x v="0"/>
    <x v="0"/>
    <x v="0"/>
  </r>
  <r>
    <n v="90"/>
    <s v="DUT"/>
    <s v="DUTCH PALMA BOX 55 CIGAR"/>
    <s v="SGK"/>
    <x v="0"/>
    <n v="2"/>
    <n v="1"/>
    <n v="1"/>
    <n v="75"/>
    <n v="75"/>
    <d v="2019-08-13T00:00:00"/>
    <x v="0"/>
    <s v="SGK5220LLC"/>
    <s v="NO"/>
    <x v="0"/>
    <n v="1"/>
    <n v="54"/>
    <x v="0"/>
    <x v="0"/>
    <x v="0"/>
  </r>
  <r>
    <n v="91"/>
    <s v="ENT"/>
    <s v="ENTOURAGE 25 CIGARS"/>
    <s v="SGK"/>
    <x v="2"/>
    <n v="1"/>
    <n v="1"/>
    <n v="1"/>
    <n v="31"/>
    <n v="31"/>
    <d v="2019-08-17T00:00:00"/>
    <x v="0"/>
    <s v="SGK5220LLC"/>
    <s v="NO"/>
    <x v="0"/>
    <n v="1"/>
    <n v="24"/>
    <x v="0"/>
    <x v="0"/>
    <x v="0"/>
  </r>
  <r>
    <m/>
    <m/>
    <m/>
    <m/>
    <x v="3"/>
    <m/>
    <m/>
    <m/>
    <m/>
    <m/>
    <m/>
    <x v="1"/>
    <m/>
    <m/>
    <x v="1"/>
    <m/>
    <m/>
    <x v="1"/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1"/>
    <n v="1012365"/>
    <s v="BLACK &amp; MILD 10/5 PACK"/>
    <s v="9218W"/>
    <n v="713410"/>
    <n v="23"/>
    <n v="1"/>
    <n v="1"/>
    <n v="58"/>
    <n v="58"/>
    <d v="2019-08-01T00:00:00"/>
    <s v="WOODHAVEN 9218 MARKET IN"/>
    <s v="WOODHAVEN9218MARKETIN"/>
    <x v="0"/>
    <x v="0"/>
    <n v="1"/>
    <n v="49"/>
  </r>
  <r>
    <n v="2"/>
    <n v="1012365"/>
    <s v="BLACK &amp; MILD 10/5 PACK"/>
    <s v="A&amp;N"/>
    <n v="715327"/>
    <n v="2"/>
    <n v="1"/>
    <n v="1"/>
    <n v="58"/>
    <n v="58"/>
    <d v="2019-08-26T00:00:00"/>
    <s v="A &amp; N DELI &amp; GROC INC"/>
    <s v="A&amp;NDELI&amp;GROCINC"/>
    <x v="0"/>
    <x v="0"/>
    <n v="1"/>
    <n v="49"/>
  </r>
  <r>
    <n v="3"/>
    <n v="1012365"/>
    <s v="BLACK &amp; MILD 10/5 PACK"/>
    <s v="AATMA"/>
    <n v="713606"/>
    <n v="8"/>
    <n v="1"/>
    <n v="1"/>
    <n v="58"/>
    <n v="58"/>
    <d v="2019-08-03T00:00:00"/>
    <s v="AATMA ENTERPRISES INC."/>
    <s v="AATMAENTERPRISESINC."/>
    <x v="0"/>
    <x v="0"/>
    <n v="1"/>
    <n v="49"/>
  </r>
  <r>
    <n v="4"/>
    <n v="1012365"/>
    <s v="BLACK &amp; MILD 10/5 PACK"/>
    <s v="AATMA"/>
    <n v="713929"/>
    <n v="1"/>
    <n v="-1"/>
    <n v="-1"/>
    <n v="58"/>
    <n v="-58"/>
    <d v="2019-08-07T00:00:00"/>
    <s v="AATMA ENTERPRISES INC."/>
    <s v="AATMAENTERPRISESINC."/>
    <x v="1"/>
    <x v="0"/>
    <n v="-1"/>
    <n v="-49"/>
  </r>
  <r>
    <n v="5"/>
    <n v="1012365"/>
    <s v="BLACK &amp; MILD 10/5 PACK"/>
    <s v="GGC"/>
    <n v="714776"/>
    <n v="8"/>
    <n v="1"/>
    <n v="1"/>
    <n v="58"/>
    <n v="58"/>
    <d v="2019-08-19T00:00:00"/>
    <s v="GREEN GROCERY &amp; CON LLC"/>
    <s v="GREENGROCERY&amp;CONLLC"/>
    <x v="0"/>
    <x v="0"/>
    <n v="1"/>
    <n v="49"/>
  </r>
  <r>
    <n v="6"/>
    <n v="1012365"/>
    <s v="BLACK &amp; MILD 10/5 PACK"/>
    <s v="ONL"/>
    <n v="715368"/>
    <n v="19"/>
    <n v="1"/>
    <n v="1"/>
    <n v="58"/>
    <n v="58"/>
    <d v="2019-08-27T00:00:00"/>
    <s v="41 55 MAIN STREET INC"/>
    <s v="4155MAINSTREETINC"/>
    <x v="0"/>
    <x v="0"/>
    <n v="1"/>
    <n v="49"/>
  </r>
  <r>
    <n v="7"/>
    <n v="136596"/>
    <s v="BLACK &amp; MILD WOOD TIP OR"/>
    <s v="ESC"/>
    <n v="715763"/>
    <n v="37"/>
    <n v="1"/>
    <n v="1"/>
    <n v="63.5"/>
    <n v="63.5"/>
    <d v="2019-08-31T00:00:00"/>
    <s v="EAGLE SERVICE CENTER"/>
    <s v="EAGLESERVICECENTER"/>
    <x v="0"/>
    <x v="0"/>
    <n v="1"/>
    <n v="49"/>
  </r>
  <r>
    <n v="8"/>
    <n v="22365"/>
    <s v="CAMEL SNUS FROST"/>
    <n v="1251"/>
    <n v="713805"/>
    <n v="24"/>
    <n v="1"/>
    <n v="1"/>
    <n v="30"/>
    <n v="30"/>
    <d v="2019-08-06T00:00:00"/>
    <s v="SHRI HARI NEWSSTAND INC"/>
    <s v="SHRIHARINEWSSTANDINC"/>
    <x v="0"/>
    <x v="1"/>
    <n v="1"/>
    <n v="44"/>
  </r>
  <r>
    <n v="9"/>
    <n v="563295"/>
    <s v="BLACK &amp; MILD ROYALE 10/5"/>
    <s v="GGC"/>
    <n v="713544"/>
    <n v="12"/>
    <n v="1"/>
    <n v="1"/>
    <n v="58"/>
    <n v="58"/>
    <d v="2019-08-02T00:00:00"/>
    <s v="GREEN GROCERY &amp; CON LLC"/>
    <s v="GREENGROCERY&amp;CONLLC"/>
    <x v="0"/>
    <x v="0"/>
    <n v="1"/>
    <n v="49"/>
  </r>
  <r>
    <n v="10"/>
    <n v="563295"/>
    <s v="BLACK &amp; MILD ROYALE 10/5"/>
    <s v="GGC"/>
    <n v="713620"/>
    <n v="4"/>
    <n v="1"/>
    <n v="1"/>
    <n v="58"/>
    <n v="58"/>
    <d v="2019-08-03T00:00:00"/>
    <s v="GREEN GROCERY &amp; CON LLC"/>
    <s v="GREENGROCERY&amp;CONLLC"/>
    <x v="0"/>
    <x v="0"/>
    <n v="1"/>
    <n v="49"/>
  </r>
  <r>
    <n v="11"/>
    <n v="563295"/>
    <s v="BLACK &amp; MILD ROYALE 10/5"/>
    <s v="GGC"/>
    <n v="714148"/>
    <n v="6"/>
    <n v="1"/>
    <n v="1"/>
    <n v="58"/>
    <n v="58"/>
    <d v="2019-08-10T00:00:00"/>
    <s v="GREEN GROCERY &amp; CON LLC"/>
    <s v="GREENGROCERY&amp;CONLLC"/>
    <x v="0"/>
    <x v="0"/>
    <n v="1"/>
    <n v="49"/>
  </r>
  <r>
    <n v="12"/>
    <n v="563295"/>
    <s v="BLACK &amp; MILD ROYALE 10/5"/>
    <s v="GGC"/>
    <n v="714583"/>
    <n v="3"/>
    <n v="1"/>
    <n v="1"/>
    <n v="58"/>
    <n v="58"/>
    <d v="2019-08-16T00:00:00"/>
    <s v="GREEN GROCERY &amp; CON LLC"/>
    <s v="GREENGROCERY&amp;CONLLC"/>
    <x v="0"/>
    <x v="0"/>
    <n v="1"/>
    <n v="49"/>
  </r>
  <r>
    <n v="13"/>
    <n v="563295"/>
    <s v="BLACK &amp; MILD ROYALE 10/5"/>
    <s v="GGC"/>
    <n v="714923"/>
    <n v="8"/>
    <n v="1"/>
    <n v="1"/>
    <n v="58"/>
    <n v="58"/>
    <d v="2019-08-21T00:00:00"/>
    <s v="GREEN GROCERY &amp; CON LLC"/>
    <s v="GREENGROCERY&amp;CONLLC"/>
    <x v="0"/>
    <x v="0"/>
    <n v="1"/>
    <n v="49"/>
  </r>
  <r>
    <n v="14"/>
    <n v="563295"/>
    <s v="BLACK &amp; MILD ROYALE 10/5"/>
    <s v="GGC"/>
    <n v="715108"/>
    <n v="15"/>
    <n v="1"/>
    <n v="1"/>
    <n v="58"/>
    <n v="58"/>
    <d v="2019-08-23T00:00:00"/>
    <s v="GREEN GROCERY &amp; CON LLC"/>
    <s v="GREENGROCERY&amp;CONLLC"/>
    <x v="0"/>
    <x v="0"/>
    <n v="1"/>
    <n v="49"/>
  </r>
  <r>
    <n v="15"/>
    <n v="563295"/>
    <s v="BLACK &amp; MILD ROYALE 10/5"/>
    <s v="GGC"/>
    <n v="715635"/>
    <n v="6"/>
    <n v="1"/>
    <n v="1"/>
    <n v="58"/>
    <n v="58"/>
    <d v="2019-08-30T00:00:00"/>
    <s v="GREEN GROCERY &amp; CON LLC"/>
    <s v="GREENGROCERY&amp;CONLLC"/>
    <x v="0"/>
    <x v="0"/>
    <n v="1"/>
    <n v="49"/>
  </r>
  <r>
    <n v="16"/>
    <n v="563295"/>
    <s v="BLACK &amp; MILD ROYALE 10/5"/>
    <s v="GGC"/>
    <n v="715738"/>
    <n v="9"/>
    <n v="1"/>
    <n v="1"/>
    <n v="58"/>
    <n v="58"/>
    <d v="2019-08-31T00:00:00"/>
    <s v="GREEN GROCERY &amp; CON LLC"/>
    <s v="GREENGROCERY&amp;CONLLC"/>
    <x v="0"/>
    <x v="0"/>
    <n v="1"/>
    <n v="49"/>
  </r>
  <r>
    <n v="17"/>
    <s v="B40"/>
    <s v="BACKWOODS CIGAR 5X8 PACK"/>
    <n v="5901"/>
    <n v="713992"/>
    <n v="2"/>
    <n v="2"/>
    <n v="2"/>
    <n v="50"/>
    <n v="100"/>
    <d v="2019-08-08T00:00:00"/>
    <s v="7-11 STORE # 34439"/>
    <s v="7-11STORE#34439"/>
    <x v="0"/>
    <x v="0"/>
    <n v="2"/>
    <n v="78"/>
  </r>
  <r>
    <n v="18"/>
    <s v="B40"/>
    <s v="BACKWOODS CIGAR 5X8 PACK"/>
    <s v="8001G"/>
    <n v="714265"/>
    <n v="2"/>
    <n v="1"/>
    <n v="1"/>
    <n v="50"/>
    <n v="50"/>
    <d v="2019-08-12T00:00:00"/>
    <s v="8001 GOURMET DELI INC"/>
    <s v="8001GOURMETDELIINC"/>
    <x v="0"/>
    <x v="0"/>
    <n v="1"/>
    <n v="39"/>
  </r>
  <r>
    <n v="19"/>
    <s v="B40"/>
    <s v="BACKWOODS CIGAR 5X8 PACK"/>
    <s v="94A"/>
    <n v="715063"/>
    <n v="7"/>
    <n v="1"/>
    <n v="1"/>
    <n v="50"/>
    <n v="50"/>
    <d v="2019-08-23T00:00:00"/>
    <s v="RAHMAN CANDY &amp; TOB.INC."/>
    <s v="RAHMANCANDY&amp;TOB.INC."/>
    <x v="0"/>
    <x v="0"/>
    <n v="1"/>
    <n v="39"/>
  </r>
  <r>
    <n v="20"/>
    <s v="B40"/>
    <s v="BACKWOODS CIGAR 5X8 PACK"/>
    <s v="A&amp;N"/>
    <n v="713655"/>
    <n v="4"/>
    <n v="1"/>
    <n v="1"/>
    <n v="50"/>
    <n v="50"/>
    <d v="2019-08-03T00:00:00"/>
    <s v="A &amp; N DELI &amp; GROC INC"/>
    <s v="A&amp;NDELI&amp;GROCINC"/>
    <x v="0"/>
    <x v="0"/>
    <n v="1"/>
    <n v="39"/>
  </r>
  <r>
    <n v="21"/>
    <s v="B40"/>
    <s v="BACKWOODS CIGAR 5X8 PACK"/>
    <s v="A&amp;N"/>
    <n v="715100"/>
    <n v="9"/>
    <n v="1"/>
    <n v="1"/>
    <n v="50"/>
    <n v="50"/>
    <d v="2019-08-23T00:00:00"/>
    <s v="A &amp; N DELI &amp; GROC INC"/>
    <s v="A&amp;NDELI&amp;GROCINC"/>
    <x v="0"/>
    <x v="0"/>
    <n v="1"/>
    <n v="39"/>
  </r>
  <r>
    <n v="22"/>
    <s v="B40"/>
    <s v="BACKWOODS CIGAR 5X8 PACK"/>
    <s v="A19"/>
    <n v="713462"/>
    <n v="18"/>
    <n v="1"/>
    <n v="1"/>
    <n v="50"/>
    <n v="50"/>
    <d v="2019-08-01T00:00:00"/>
    <s v="AKSHAR 19 INC"/>
    <s v="AKSHAR19INC"/>
    <x v="0"/>
    <x v="0"/>
    <n v="1"/>
    <n v="39"/>
  </r>
  <r>
    <n v="23"/>
    <s v="B40"/>
    <s v="BACKWOODS CIGAR 5X8 PACK"/>
    <s v="A19"/>
    <n v="714572"/>
    <n v="21"/>
    <n v="1"/>
    <n v="1"/>
    <n v="50"/>
    <n v="50"/>
    <d v="2019-08-16T00:00:00"/>
    <s v="AKSHAR 19 INC"/>
    <s v="AKSHAR19INC"/>
    <x v="0"/>
    <x v="0"/>
    <n v="1"/>
    <n v="39"/>
  </r>
  <r>
    <n v="24"/>
    <s v="B40"/>
    <s v="BACKWOODS CIGAR 5X8 PACK"/>
    <s v="AMR"/>
    <n v="713860"/>
    <n v="9"/>
    <n v="1"/>
    <n v="1"/>
    <n v="50"/>
    <n v="50"/>
    <d v="2019-08-06T00:00:00"/>
    <s v="AMRUT INC; (Q&amp;Q DISCOUNT"/>
    <s v="AMRUTINC;(Q&amp;QDISCOUNT"/>
    <x v="0"/>
    <x v="0"/>
    <n v="1"/>
    <n v="39"/>
  </r>
  <r>
    <n v="25"/>
    <s v="B40"/>
    <s v="BACKWOODS CIGAR 5X8 PACK"/>
    <s v="AMR"/>
    <n v="715472"/>
    <n v="10"/>
    <n v="1"/>
    <n v="1"/>
    <n v="50"/>
    <n v="50"/>
    <d v="2019-08-28T00:00:00"/>
    <s v="AMRUT INC; (Q&amp;Q DISCOUNT"/>
    <s v="AMRUTINC;(Q&amp;QDISCOUNT"/>
    <x v="0"/>
    <x v="0"/>
    <n v="1"/>
    <n v="39"/>
  </r>
  <r>
    <n v="26"/>
    <s v="B40"/>
    <s v="BACKWOODS CIGAR 5X8 PACK"/>
    <s v="DUT"/>
    <n v="714554"/>
    <n v="5"/>
    <n v="1"/>
    <n v="1"/>
    <n v="50"/>
    <n v="50"/>
    <d v="2019-08-16T00:00:00"/>
    <s v="DUTT NEWS INC;-"/>
    <s v="DUTTNEWSINC;-"/>
    <x v="0"/>
    <x v="0"/>
    <n v="1"/>
    <n v="39"/>
  </r>
  <r>
    <n v="27"/>
    <s v="B40"/>
    <s v="BACKWOODS CIGAR 5X8 PACK"/>
    <s v="JUST"/>
    <n v="715568"/>
    <n v="14"/>
    <n v="1"/>
    <n v="1"/>
    <n v="50"/>
    <n v="50"/>
    <d v="2019-08-29T00:00:00"/>
    <s v="JUST RIGHT CONV.INC."/>
    <s v="JUSTRIGHTCONV.INC."/>
    <x v="0"/>
    <x v="0"/>
    <n v="1"/>
    <n v="39"/>
  </r>
  <r>
    <n v="45"/>
    <s v="B40"/>
    <s v="BACKWOODS CIGAR 5X8 PACK"/>
    <s v="RANA"/>
    <n v="714446"/>
    <n v="11"/>
    <n v="2"/>
    <n v="2"/>
    <n v="50"/>
    <n v="100"/>
    <d v="2019-08-15T00:00:00"/>
    <s v="RANA GAS CORP."/>
    <s v="RANAGASCORP."/>
    <x v="0"/>
    <x v="0"/>
    <n v="2"/>
    <n v="78"/>
  </r>
  <r>
    <n v="47"/>
    <s v="B40"/>
    <s v="BACKWOODS CIGAR 5X8 PACK"/>
    <s v="RANA"/>
    <n v="715674"/>
    <n v="25"/>
    <n v="3"/>
    <n v="3"/>
    <n v="50"/>
    <n v="150"/>
    <d v="2019-08-31T00:00:00"/>
    <s v="RANA GAS CORP."/>
    <s v="RANAGASCORP."/>
    <x v="0"/>
    <x v="0"/>
    <n v="3"/>
    <n v="117"/>
  </r>
  <r>
    <n v="51"/>
    <s v="B40"/>
    <s v="BACKWOODS CIGAR 5X8 PACK"/>
    <s v="SGK"/>
    <n v="714370"/>
    <n v="3"/>
    <n v="1"/>
    <n v="1"/>
    <n v="50"/>
    <n v="50"/>
    <d v="2019-08-13T00:00:00"/>
    <s v="SGK 5220 LLC"/>
    <s v="SGK5220LLC"/>
    <x v="0"/>
    <x v="0"/>
    <n v="1"/>
    <n v="39"/>
  </r>
  <r>
    <n v="52"/>
    <s v="B40"/>
    <s v="BACKWOODS CIGAR 5X8 PACK"/>
    <s v="SGK"/>
    <n v="714500"/>
    <n v="1"/>
    <n v="-1"/>
    <n v="-1"/>
    <n v="50"/>
    <n v="-50"/>
    <d v="2019-08-15T00:00:00"/>
    <s v="SGK 5220 LLC"/>
    <s v="SGK5220LLC"/>
    <x v="1"/>
    <x v="0"/>
    <n v="-1"/>
    <n v="-39"/>
  </r>
  <r>
    <n v="53"/>
    <s v="B40"/>
    <s v="BACKWOODS CIGAR 5X8 PACK"/>
    <s v="TAR"/>
    <n v="714349"/>
    <n v="9"/>
    <n v="1"/>
    <n v="1"/>
    <n v="50"/>
    <n v="50"/>
    <d v="2019-08-13T00:00:00"/>
    <s v="TARAN GROCERIES, INC."/>
    <s v="TARANGROCERIES,INC."/>
    <x v="0"/>
    <x v="0"/>
    <n v="1"/>
    <n v="39"/>
  </r>
  <r>
    <n v="54"/>
    <s v="CH"/>
    <s v="CHEYENNE LTL CIG 100S"/>
    <s v="SGC"/>
    <n v="715288"/>
    <n v="27"/>
    <n v="1"/>
    <n v="1"/>
    <n v="56.5"/>
    <n v="56.5"/>
    <d v="2019-08-26T00:00:00"/>
    <s v="SWEETY GROCERY CORP"/>
    <s v="SWEETYGROCERYCORP"/>
    <x v="0"/>
    <x v="2"/>
    <n v="5"/>
    <n v="0"/>
  </r>
  <r>
    <n v="55"/>
    <s v="COP"/>
    <s v="COPENHAGEN"/>
    <s v="9218W"/>
    <n v="713410"/>
    <n v="34"/>
    <n v="1"/>
    <n v="1"/>
    <n v="38"/>
    <n v="38"/>
    <d v="2019-08-01T00:00:00"/>
    <s v="WOODHAVEN 9218 MARKET IN"/>
    <s v="WOODHAVEN9218MARKETIN"/>
    <x v="0"/>
    <x v="3"/>
    <n v="1"/>
    <n v="16"/>
  </r>
  <r>
    <n v="56"/>
    <s v="CRI6"/>
    <s v="CRISS CROSS PIPE 6OZ"/>
    <s v="9218W"/>
    <n v="713410"/>
    <n v="35"/>
    <n v="12"/>
    <n v="12"/>
    <n v="9.99"/>
    <n v="119.88"/>
    <d v="2019-08-01T00:00:00"/>
    <s v="WOODHAVEN 9218 MARKET IN"/>
    <s v="WOODHAVEN9218MARKETIN"/>
    <x v="0"/>
    <x v="4"/>
    <n v="12"/>
    <n v="192"/>
  </r>
  <r>
    <n v="57"/>
    <s v="DPP"/>
    <s v="DUTCH MASTER PALMA PACKS"/>
    <n v="15209"/>
    <n v="715086"/>
    <n v="12"/>
    <n v="2"/>
    <n v="2"/>
    <n v="35"/>
    <n v="70"/>
    <d v="2019-08-23T00:00:00"/>
    <s v="NORTHERN ONE STOP CONVEN"/>
    <s v="NORTHERNONESTOPCONVEN"/>
    <x v="0"/>
    <x v="0"/>
    <n v="2"/>
    <n v="46"/>
  </r>
  <r>
    <n v="58"/>
    <s v="DPP"/>
    <s v="DUTCH MASTER PALMA PACKS"/>
    <n v="16216"/>
    <n v="715160"/>
    <n v="1"/>
    <n v="1"/>
    <n v="1"/>
    <n v="35"/>
    <n v="35"/>
    <d v="2019-08-24T00:00:00"/>
    <s v="UNION CONVENIENCE STORE"/>
    <s v="UNIONCONVENIENCESTORE"/>
    <x v="0"/>
    <x v="0"/>
    <n v="1"/>
    <n v="23"/>
  </r>
  <r>
    <n v="59"/>
    <s v="DPP"/>
    <s v="DUTCH MASTER PALMA PACKS"/>
    <n v="32"/>
    <n v="715418"/>
    <n v="6"/>
    <n v="1"/>
    <n v="1"/>
    <n v="35"/>
    <n v="35"/>
    <d v="2019-08-28T00:00:00"/>
    <s v="JAMICA ISLAND CORP."/>
    <s v="JAMICAISLANDCORP."/>
    <x v="0"/>
    <x v="0"/>
    <n v="1"/>
    <n v="23"/>
  </r>
  <r>
    <n v="60"/>
    <s v="DPP"/>
    <s v="DUTCH MASTER PALMA PACKS"/>
    <s v="55CR"/>
    <n v="715024"/>
    <n v="11"/>
    <n v="1"/>
    <n v="1"/>
    <n v="35"/>
    <n v="35"/>
    <d v="2019-08-22T00:00:00"/>
    <s v="55 CORNER DELI INC"/>
    <s v="55CORNERDELIINC"/>
    <x v="0"/>
    <x v="0"/>
    <n v="1"/>
    <n v="23"/>
  </r>
  <r>
    <n v="61"/>
    <s v="DPP"/>
    <s v="DUTCH MASTER PALMA PACKS"/>
    <s v="8001G"/>
    <n v="713685"/>
    <n v="7"/>
    <n v="1"/>
    <n v="1"/>
    <n v="35"/>
    <n v="35"/>
    <d v="2019-08-03T00:00:00"/>
    <s v="8001 GOURMET DELI INC"/>
    <s v="8001GOURMETDELIINC"/>
    <x v="0"/>
    <x v="0"/>
    <n v="1"/>
    <n v="23"/>
  </r>
  <r>
    <n v="62"/>
    <s v="DPP"/>
    <s v="DUTCH MASTER PALMA PACKS"/>
    <n v="8319"/>
    <n v="713545"/>
    <n v="13"/>
    <n v="1"/>
    <n v="1"/>
    <n v="35"/>
    <n v="35"/>
    <d v="2019-08-02T00:00:00"/>
    <s v="N &amp; K SUPERMART, INC"/>
    <s v="N&amp;KSUPERMART,INC"/>
    <x v="0"/>
    <x v="0"/>
    <n v="1"/>
    <n v="23"/>
  </r>
  <r>
    <n v="63"/>
    <s v="DPP"/>
    <s v="DUTCH MASTER PALMA PACKS"/>
    <n v="8319"/>
    <n v="714087"/>
    <n v="8"/>
    <n v="1"/>
    <n v="1"/>
    <n v="35"/>
    <n v="35"/>
    <d v="2019-08-09T00:00:00"/>
    <s v="N &amp; K SUPERMART, INC"/>
    <s v="N&amp;KSUPERMART,INC"/>
    <x v="0"/>
    <x v="0"/>
    <n v="1"/>
    <n v="23"/>
  </r>
  <r>
    <n v="64"/>
    <s v="DPP"/>
    <s v="DUTCH MASTER PALMA PACKS"/>
    <n v="8319"/>
    <n v="715668"/>
    <n v="11"/>
    <n v="1"/>
    <n v="1"/>
    <n v="35"/>
    <n v="35"/>
    <d v="2019-08-30T00:00:00"/>
    <s v="N &amp; K SUPERMART, INC"/>
    <s v="N&amp;KSUPERMART,INC"/>
    <x v="0"/>
    <x v="0"/>
    <n v="1"/>
    <n v="23"/>
  </r>
  <r>
    <n v="65"/>
    <s v="DPP"/>
    <s v="DUTCH MASTER PALMA PACKS"/>
    <s v="9218W"/>
    <n v="713410"/>
    <n v="24"/>
    <n v="1"/>
    <n v="1"/>
    <n v="35"/>
    <n v="35"/>
    <d v="2019-08-01T00:00:00"/>
    <s v="WOODHAVEN 9218 MARKET IN"/>
    <s v="WOODHAVEN9218MARKETIN"/>
    <x v="0"/>
    <x v="0"/>
    <n v="1"/>
    <n v="23"/>
  </r>
  <r>
    <n v="66"/>
    <s v="DPP"/>
    <s v="DUTCH MASTER PALMA PACKS"/>
    <s v="A19"/>
    <n v="713462"/>
    <n v="17"/>
    <n v="2"/>
    <n v="2"/>
    <n v="35"/>
    <n v="70"/>
    <d v="2019-08-01T00:00:00"/>
    <s v="AKSHAR 19 INC"/>
    <s v="AKSHAR19INC"/>
    <x v="0"/>
    <x v="0"/>
    <n v="2"/>
    <n v="46"/>
  </r>
  <r>
    <n v="67"/>
    <s v="DPP"/>
    <s v="DUTCH MASTER PALMA PACKS"/>
    <s v="A19"/>
    <n v="714572"/>
    <n v="20"/>
    <n v="1"/>
    <n v="1"/>
    <n v="35"/>
    <n v="35"/>
    <d v="2019-08-16T00:00:00"/>
    <s v="AKSHAR 19 INC"/>
    <s v="AKSHAR19INC"/>
    <x v="0"/>
    <x v="0"/>
    <n v="1"/>
    <n v="23"/>
  </r>
  <r>
    <n v="68"/>
    <s v="DPP"/>
    <s v="DUTCH MASTER PALMA PACKS"/>
    <s v="AMR"/>
    <n v="713860"/>
    <n v="10"/>
    <n v="1"/>
    <n v="1"/>
    <n v="35"/>
    <n v="35"/>
    <d v="2019-08-06T00:00:00"/>
    <s v="AMRUT INC; (Q&amp;Q DISCOUNT"/>
    <s v="AMRUTINC;(Q&amp;QDISCOUNT"/>
    <x v="0"/>
    <x v="0"/>
    <n v="1"/>
    <n v="23"/>
  </r>
  <r>
    <n v="69"/>
    <s v="DPP"/>
    <s v="DUTCH MASTER PALMA PACKS"/>
    <s v="AMR"/>
    <n v="714864"/>
    <n v="22"/>
    <n v="1"/>
    <n v="1"/>
    <n v="35"/>
    <n v="35"/>
    <d v="2019-08-20T00:00:00"/>
    <s v="AMRUT INC; (Q&amp;Q DISCOUNT"/>
    <s v="AMRUTINC;(Q&amp;QDISCOUNT"/>
    <x v="0"/>
    <x v="0"/>
    <n v="1"/>
    <n v="23"/>
  </r>
  <r>
    <n v="70"/>
    <s v="DPP"/>
    <s v="DUTCH MASTER PALMA PACKS"/>
    <s v="AND"/>
    <n v="714022"/>
    <n v="5"/>
    <n v="1"/>
    <n v="1"/>
    <n v="35"/>
    <n v="35"/>
    <d v="2019-08-09T00:00:00"/>
    <s v="ANDY GROCERY"/>
    <s v="ANDYGROCERY"/>
    <x v="0"/>
    <x v="0"/>
    <n v="1"/>
    <n v="23"/>
  </r>
  <r>
    <n v="71"/>
    <s v="DPP"/>
    <s v="DUTCH MASTER PALMA PACKS"/>
    <s v="FOUR"/>
    <n v="715222"/>
    <n v="9"/>
    <n v="1"/>
    <n v="1"/>
    <n v="35"/>
    <n v="35"/>
    <d v="2019-08-24T00:00:00"/>
    <s v="FOUR STAR DELI &amp; GROCERY"/>
    <s v="FOURSTARDELI&amp;GROCERY"/>
    <x v="0"/>
    <x v="0"/>
    <n v="1"/>
    <n v="23"/>
  </r>
  <r>
    <n v="72"/>
    <s v="DPP"/>
    <s v="DUTCH MASTER PALMA PACKS"/>
    <s v="JUST"/>
    <n v="715568"/>
    <n v="11"/>
    <n v="1"/>
    <n v="1"/>
    <n v="35"/>
    <n v="35"/>
    <d v="2019-08-29T00:00:00"/>
    <s v="JUST RIGHT CONV.INC."/>
    <s v="JUSTRIGHTCONV.INC."/>
    <x v="0"/>
    <x v="0"/>
    <n v="1"/>
    <n v="23"/>
  </r>
  <r>
    <n v="73"/>
    <s v="DPP"/>
    <s v="DUTCH MASTER PALMA PACKS"/>
    <s v="LMMMI"/>
    <n v="715748"/>
    <n v="6"/>
    <n v="1"/>
    <n v="1"/>
    <n v="35"/>
    <n v="35"/>
    <d v="2019-08-31T00:00:00"/>
    <s v="LITTLE MEXICO MINI M INC"/>
    <s v="LITTLEMEXICOMINIMINC"/>
    <x v="0"/>
    <x v="0"/>
    <n v="1"/>
    <n v="23"/>
  </r>
  <r>
    <n v="74"/>
    <s v="DPP"/>
    <s v="DUTCH MASTER PALMA PACKS"/>
    <s v="MARUTY"/>
    <n v="713524"/>
    <n v="19"/>
    <n v="1"/>
    <n v="1"/>
    <n v="35"/>
    <n v="35"/>
    <d v="2019-08-02T00:00:00"/>
    <s v="MARUTI 149 CORP"/>
    <s v="MARUTI149CORP"/>
    <x v="0"/>
    <x v="0"/>
    <n v="1"/>
    <n v="23"/>
  </r>
  <r>
    <n v="75"/>
    <s v="DPP"/>
    <s v="DUTCH MASTER PALMA PACKS"/>
    <s v="NNG"/>
    <n v="713497"/>
    <n v="13"/>
    <n v="1"/>
    <n v="1"/>
    <n v="35"/>
    <n v="35"/>
    <d v="2019-08-02T00:00:00"/>
    <s v="N N GROCERY"/>
    <s v="NNGROCERY"/>
    <x v="0"/>
    <x v="0"/>
    <n v="1"/>
    <n v="23"/>
  </r>
  <r>
    <n v="76"/>
    <s v="DPP"/>
    <s v="DUTCH MASTER PALMA PACKS"/>
    <s v="ONL"/>
    <n v="714123"/>
    <n v="19"/>
    <n v="1"/>
    <n v="1"/>
    <n v="35"/>
    <n v="35"/>
    <d v="2019-08-10T00:00:00"/>
    <s v="41 55 MAIN STREET INC"/>
    <s v="4155MAINSTREETINC"/>
    <x v="0"/>
    <x v="0"/>
    <n v="1"/>
    <n v="23"/>
  </r>
  <r>
    <n v="77"/>
    <s v="DPP"/>
    <s v="DUTCH MASTER PALMA PACKS"/>
    <s v="RANA"/>
    <n v="714446"/>
    <n v="12"/>
    <n v="2"/>
    <n v="2"/>
    <n v="35"/>
    <n v="70"/>
    <d v="2019-08-15T00:00:00"/>
    <s v="RANA GAS CORP."/>
    <s v="RANAGASCORP."/>
    <x v="0"/>
    <x v="0"/>
    <n v="2"/>
    <n v="46"/>
  </r>
  <r>
    <n v="78"/>
    <s v="DPP"/>
    <s v="DUTCH MASTER PALMA PACKS"/>
    <s v="SATK"/>
    <n v="713873"/>
    <n v="12"/>
    <n v="2"/>
    <n v="2"/>
    <n v="35"/>
    <n v="70"/>
    <d v="2019-08-07T00:00:00"/>
    <s v="SATKAIVAL USA INC."/>
    <s v="SATKAIVALUSAINC."/>
    <x v="0"/>
    <x v="0"/>
    <n v="2"/>
    <n v="46"/>
  </r>
  <r>
    <n v="79"/>
    <s v="DPP"/>
    <s v="DUTCH MASTER PALMA PACKS"/>
    <s v="SATK"/>
    <n v="714234"/>
    <n v="15"/>
    <n v="3"/>
    <n v="3"/>
    <n v="35"/>
    <n v="105"/>
    <d v="2019-08-12T00:00:00"/>
    <s v="SATKAIVAL USA INC."/>
    <s v="SATKAIVALUSAINC."/>
    <x v="0"/>
    <x v="0"/>
    <n v="3"/>
    <n v="69"/>
  </r>
  <r>
    <n v="80"/>
    <s v="DPP"/>
    <s v="DUTCH MASTER PALMA PACKS"/>
    <s v="SATK"/>
    <n v="714562"/>
    <n v="11"/>
    <n v="1"/>
    <n v="1"/>
    <n v="35"/>
    <n v="35"/>
    <d v="2019-08-16T00:00:00"/>
    <s v="SATKAIVAL USA INC."/>
    <s v="SATKAIVALUSAINC."/>
    <x v="0"/>
    <x v="0"/>
    <n v="1"/>
    <n v="23"/>
  </r>
  <r>
    <n v="81"/>
    <s v="DPP"/>
    <s v="DUTCH MASTER PALMA PACKS"/>
    <s v="SATK"/>
    <n v="714826"/>
    <n v="13"/>
    <n v="2"/>
    <n v="2"/>
    <n v="35"/>
    <n v="70"/>
    <d v="2019-08-20T00:00:00"/>
    <s v="SATKAIVAL USA INC."/>
    <s v="SATKAIVALUSAINC."/>
    <x v="0"/>
    <x v="0"/>
    <n v="2"/>
    <n v="46"/>
  </r>
  <r>
    <n v="82"/>
    <s v="DPP"/>
    <s v="DUTCH MASTER PALMA PACKS"/>
    <s v="SGD"/>
    <n v="713717"/>
    <n v="8"/>
    <n v="1"/>
    <n v="1"/>
    <n v="35"/>
    <n v="35"/>
    <d v="2019-08-05T00:00:00"/>
    <s v="SINAI GOURMET DELI INC"/>
    <s v="SINAIGOURMETDELIINC"/>
    <x v="0"/>
    <x v="0"/>
    <n v="1"/>
    <n v="23"/>
  </r>
  <r>
    <n v="83"/>
    <s v="DPP"/>
    <s v="DUTCH MASTER PALMA PACKS"/>
    <s v="SGD"/>
    <n v="714055"/>
    <n v="25"/>
    <n v="1"/>
    <n v="1"/>
    <n v="35"/>
    <n v="35"/>
    <d v="2019-08-09T00:00:00"/>
    <s v="SINAI GOURMET DELI INC"/>
    <s v="SINAIGOURMETDELIINC"/>
    <x v="0"/>
    <x v="0"/>
    <n v="1"/>
    <n v="23"/>
  </r>
  <r>
    <n v="84"/>
    <s v="DPP"/>
    <s v="DUTCH MASTER PALMA PACKS"/>
    <s v="SGD"/>
    <n v="714987"/>
    <n v="26"/>
    <n v="1"/>
    <n v="1"/>
    <n v="35"/>
    <n v="35"/>
    <d v="2019-08-22T00:00:00"/>
    <s v="SINAI GOURMET DELI INC"/>
    <s v="SINAIGOURMETDELIINC"/>
    <x v="0"/>
    <x v="0"/>
    <n v="1"/>
    <n v="23"/>
  </r>
  <r>
    <n v="86"/>
    <s v="DUT"/>
    <s v="DUTCH PALMA BOX 55 CIGAR"/>
    <n v="5901"/>
    <n v="713992"/>
    <n v="1"/>
    <n v="2"/>
    <n v="2"/>
    <n v="75"/>
    <n v="150"/>
    <d v="2019-08-08T00:00:00"/>
    <s v="7-11 STORE # 34439"/>
    <s v="7-11STORE#34439"/>
    <x v="0"/>
    <x v="0"/>
    <n v="2"/>
    <n v="108"/>
  </r>
  <r>
    <n v="87"/>
    <s v="DUT"/>
    <s v="DUTCH PALMA BOX 55 CIGAR"/>
    <n v="8202"/>
    <n v="713863"/>
    <n v="13"/>
    <n v="1"/>
    <n v="1"/>
    <n v="75"/>
    <n v="75"/>
    <d v="2019-08-07T00:00:00"/>
    <s v="STOP &amp; CARRY CONVE. INC"/>
    <s v="STOP&amp;CARRYCONVE.INC"/>
    <x v="0"/>
    <x v="0"/>
    <n v="1"/>
    <n v="54"/>
  </r>
  <r>
    <n v="88"/>
    <s v="DUT"/>
    <s v="DUTCH PALMA BOX 55 CIGAR"/>
    <n v="8202"/>
    <n v="714878"/>
    <n v="12"/>
    <n v="1"/>
    <n v="1"/>
    <n v="75"/>
    <n v="75"/>
    <d v="2019-08-21T00:00:00"/>
    <s v="STOP &amp; CARRY CONVE. INC"/>
    <s v="STOP&amp;CARRYCONVE.INC"/>
    <x v="0"/>
    <x v="0"/>
    <n v="1"/>
    <n v="54"/>
  </r>
  <r>
    <n v="92"/>
    <s v="DUT"/>
    <s v="DUTCH PALMA BOX 55 CIGAR"/>
    <n v="8202"/>
    <n v="715425"/>
    <n v="11"/>
    <n v="1"/>
    <n v="1"/>
    <n v="75"/>
    <n v="75"/>
    <d v="2019-08-28T00:00:00"/>
    <s v="STOP &amp; CARRY CONVE. INC"/>
    <s v="STOP&amp;CARRYCONVE.INC"/>
    <x v="0"/>
    <x v="0"/>
    <n v="1"/>
    <n v="54"/>
  </r>
  <r>
    <n v="93"/>
    <s v="DUT"/>
    <s v="DUTCH PALMA BOX 55 CIGAR"/>
    <s v="AMR"/>
    <n v="714269"/>
    <n v="11"/>
    <n v="1"/>
    <n v="1"/>
    <n v="75"/>
    <n v="75"/>
    <d v="2019-08-12T00:00:00"/>
    <s v="AMRUT INC; (Q&amp;Q DISCOUNT"/>
    <s v="AMRUTINC;(Q&amp;QDISCOUNT"/>
    <x v="0"/>
    <x v="0"/>
    <n v="1"/>
    <n v="54"/>
  </r>
  <r>
    <n v="94"/>
    <s v="DUT"/>
    <s v="DUTCH PALMA BOX 55 CIGAR"/>
    <s v="SGK"/>
    <n v="714370"/>
    <n v="2"/>
    <n v="1"/>
    <n v="1"/>
    <n v="75"/>
    <n v="75"/>
    <d v="2019-08-13T00:00:00"/>
    <s v="SGK 5220 LLC"/>
    <s v="SGK5220LLC"/>
    <x v="0"/>
    <x v="0"/>
    <n v="1"/>
    <n v="54"/>
  </r>
  <r>
    <n v="95"/>
    <s v="ENT"/>
    <s v="ENTOURAGE 25 CIGARS"/>
    <s v="SGK"/>
    <n v="714705"/>
    <n v="1"/>
    <n v="1"/>
    <n v="1"/>
    <n v="31"/>
    <n v="31"/>
    <d v="2019-08-17T00:00:00"/>
    <s v="SGK 5220 LLC"/>
    <s v="SGK5220LLC"/>
    <x v="0"/>
    <x v="0"/>
    <n v="1"/>
    <n v="24"/>
  </r>
  <r>
    <n v="96"/>
    <s v="ENT1"/>
    <s v="ENTOURAGE PALMA 4 PACK 6"/>
    <s v="9218W"/>
    <n v="713410"/>
    <n v="26"/>
    <n v="1"/>
    <n v="1"/>
    <n v="31"/>
    <n v="31"/>
    <d v="2019-08-01T00:00:00"/>
    <s v="WOODHAVEN 9218 MARKET IN"/>
    <s v="WOODHAVEN9218MARKETIN"/>
    <x v="0"/>
    <x v="0"/>
    <n v="1"/>
    <n v="23"/>
  </r>
  <r>
    <n v="97"/>
    <s v="ENT1"/>
    <s v="ENTOURAGE PALMA 4 PACK 6"/>
    <s v="ONL"/>
    <n v="713604"/>
    <n v="17"/>
    <n v="1"/>
    <n v="1"/>
    <n v="31"/>
    <n v="31"/>
    <d v="2019-08-03T00:00:00"/>
    <s v="41 55 MAIN STREET INC"/>
    <s v="4155MAINSTREETINC"/>
    <x v="0"/>
    <x v="0"/>
    <n v="1"/>
    <n v="23"/>
  </r>
  <r>
    <n v="98"/>
    <s v="EZW"/>
    <s v="E.Z. WIDER DOUBLE WIDE"/>
    <n v="3578"/>
    <n v="715585"/>
    <n v="12"/>
    <n v="1"/>
    <n v="1"/>
    <n v="35"/>
    <n v="35"/>
    <d v="2019-08-30T00:00:00"/>
    <s v="GHANSHYAM 2 DELI&amp;GROCINC"/>
    <s v="GHANSHYAM2DELI&amp;GROCINC"/>
    <x v="0"/>
    <x v="5"/>
    <e v="#N/A"/>
    <e v="#N/A"/>
  </r>
  <r>
    <n v="121"/>
    <s v="GRI"/>
    <s v="GRIZZLY LONG CUT WINTER"/>
    <n v="183"/>
    <n v="714301"/>
    <n v="10"/>
    <n v="1"/>
    <n v="1"/>
    <n v="35"/>
    <n v="35"/>
    <d v="2019-08-13T00:00:00"/>
    <s v="KIRIND ENTERPRISE"/>
    <s v="KIRINDENTERPRISE"/>
    <x v="0"/>
    <x v="3"/>
    <n v="1"/>
    <n v="16"/>
  </r>
  <r>
    <n v="122"/>
    <s v="GRI"/>
    <s v="GRIZZLY LONG CUT WINTER"/>
    <n v="183"/>
    <n v="714438"/>
    <n v="1"/>
    <n v="-1"/>
    <n v="-1"/>
    <n v="35"/>
    <n v="-35"/>
    <d v="2019-08-14T00:00:00"/>
    <s v="KIRIND ENTERPRISE"/>
    <s v="KIRINDENTERPRISE"/>
    <x v="1"/>
    <x v="3"/>
    <n v="-1"/>
    <n v="-16"/>
  </r>
  <r>
    <n v="124"/>
    <s v="GRI"/>
    <s v="GRIZZLY LONG CUT WINTER"/>
    <n v="183"/>
    <n v="714890"/>
    <n v="1"/>
    <n v="5"/>
    <n v="5"/>
    <n v="35"/>
    <n v="175"/>
    <d v="2019-08-21T00:00:00"/>
    <s v="KIRIND ENTERPRISE"/>
    <s v="KIRINDENTERPRISE"/>
    <x v="0"/>
    <x v="3"/>
    <n v="5"/>
    <n v="80"/>
  </r>
  <r>
    <n v="126"/>
    <s v="GRI"/>
    <s v="GRIZZLY LONG CUT WINTER"/>
    <n v="183"/>
    <n v="715440"/>
    <n v="17"/>
    <n v="5"/>
    <n v="5"/>
    <n v="35"/>
    <n v="175"/>
    <d v="2019-08-28T00:00:00"/>
    <s v="KIRIND ENTERPRISE"/>
    <s v="KIRINDENTERPRISE"/>
    <x v="0"/>
    <x v="3"/>
    <n v="5"/>
    <n v="80"/>
  </r>
  <r>
    <n v="127"/>
    <s v="GRI"/>
    <s v="GRIZZLY LONG CUT WINTER"/>
    <n v="183"/>
    <n v="715591"/>
    <n v="1"/>
    <n v="-5"/>
    <n v="-5"/>
    <n v="35"/>
    <n v="-175"/>
    <d v="2019-08-30T00:00:00"/>
    <s v="KIRIND ENTERPRISE"/>
    <s v="KIRINDENTERPRISE"/>
    <x v="1"/>
    <x v="3"/>
    <n v="-5"/>
    <n v="-80"/>
  </r>
  <r>
    <n v="128"/>
    <s v="GRI"/>
    <s v="GRIZZLY LONG CUT WINTER"/>
    <s v="569M"/>
    <n v="713477"/>
    <n v="11"/>
    <n v="1"/>
    <n v="1"/>
    <n v="35"/>
    <n v="35"/>
    <d v="2019-08-02T00:00:00"/>
    <s v="WINDHORSE GAS STATIONINC"/>
    <s v="WINDHORSEGASSTATIONINC"/>
    <x v="0"/>
    <x v="3"/>
    <n v="1"/>
    <n v="16"/>
  </r>
  <r>
    <n v="129"/>
    <s v="GRI"/>
    <s v="GRIZZLY LONG CUT WINTER"/>
    <s v="569M"/>
    <n v="714011"/>
    <n v="15"/>
    <n v="1"/>
    <n v="1"/>
    <n v="35"/>
    <n v="35"/>
    <d v="2019-08-09T00:00:00"/>
    <s v="WINDHORSE GAS STATIONINC"/>
    <s v="WINDHORSEGASSTATIONINC"/>
    <x v="0"/>
    <x v="3"/>
    <n v="1"/>
    <n v="16"/>
  </r>
  <r>
    <n v="130"/>
    <s v="GRI"/>
    <s v="GRIZZLY LONG CUT WINTER"/>
    <s v="569M"/>
    <n v="714615"/>
    <n v="17"/>
    <n v="1"/>
    <n v="1"/>
    <n v="35"/>
    <n v="35"/>
    <d v="2019-08-17T00:00:00"/>
    <s v="WINDHORSE GAS STATIONINC"/>
    <s v="WINDHORSEGASSTATIONINC"/>
    <x v="0"/>
    <x v="3"/>
    <n v="1"/>
    <n v="16"/>
  </r>
  <r>
    <n v="131"/>
    <s v="GRI"/>
    <s v="GRIZZLY LONG CUT WINTER"/>
    <s v="ESC"/>
    <n v="713641"/>
    <n v="12"/>
    <n v="1"/>
    <n v="1"/>
    <n v="35"/>
    <n v="35"/>
    <d v="2019-08-03T00:00:00"/>
    <s v="EAGLE SERVICE CENTER"/>
    <s v="EAGLESERVICECENTER"/>
    <x v="0"/>
    <x v="3"/>
    <n v="1"/>
    <n v="16"/>
  </r>
  <r>
    <n v="132"/>
    <s v="GRI"/>
    <s v="GRIZZLY LONG CUT WINTER"/>
    <s v="GEOR"/>
    <n v="714094"/>
    <n v="9"/>
    <n v="1"/>
    <n v="1"/>
    <n v="35"/>
    <n v="35"/>
    <d v="2019-08-09T00:00:00"/>
    <s v="GEORGE'S DELI INC"/>
    <s v="GEORGE'SDELIINC"/>
    <x v="0"/>
    <x v="3"/>
    <n v="1"/>
    <n v="16"/>
  </r>
  <r>
    <n v="133"/>
    <s v="GRI"/>
    <s v="GRIZZLY LONG CUT WINTER"/>
    <s v="GEOR"/>
    <n v="715654"/>
    <n v="17"/>
    <n v="1"/>
    <n v="1"/>
    <n v="35"/>
    <n v="35"/>
    <d v="2019-08-30T00:00:00"/>
    <s v="GEORGE'S DELI INC"/>
    <s v="GEORGE'SDELIINC"/>
    <x v="0"/>
    <x v="3"/>
    <n v="1"/>
    <n v="16"/>
  </r>
  <r>
    <n v="134"/>
    <s v="KOD"/>
    <s v="KODIAK"/>
    <n v="1266"/>
    <n v="713695"/>
    <n v="7"/>
    <n v="1"/>
    <n v="1"/>
    <n v="35"/>
    <n v="35"/>
    <d v="2019-08-05T00:00:00"/>
    <s v="MAGAZINES ON MADISON INC"/>
    <s v="MAGAZINESONMADISONINC"/>
    <x v="0"/>
    <x v="3"/>
    <n v="1"/>
    <n v="16"/>
  </r>
  <r>
    <n v="135"/>
    <s v="KOD"/>
    <s v="KODIAK"/>
    <n v="1266"/>
    <n v="715444"/>
    <n v="10"/>
    <n v="1"/>
    <n v="1"/>
    <n v="35"/>
    <n v="35"/>
    <d v="2019-08-28T00:00:00"/>
    <s v="MAGAZINES ON MADISON INC"/>
    <s v="MAGAZINESONMADISONINC"/>
    <x v="0"/>
    <x v="3"/>
    <n v="1"/>
    <n v="16"/>
  </r>
  <r>
    <n v="136"/>
    <s v="KOD"/>
    <s v="KODIAK"/>
    <s v="SATK"/>
    <n v="714826"/>
    <n v="14"/>
    <n v="1"/>
    <n v="1"/>
    <n v="35"/>
    <n v="35"/>
    <d v="2019-08-20T00:00:00"/>
    <s v="SATKAIVAL USA INC."/>
    <s v="SATKAIVALUSAINC."/>
    <x v="0"/>
    <x v="3"/>
    <n v="1"/>
    <n v="16"/>
  </r>
  <r>
    <n v="137"/>
    <s v="PAR"/>
    <s v="PARTAGAS/MACANUDO MINIAT"/>
    <s v="BJ"/>
    <n v="713859"/>
    <n v="6"/>
    <n v="1"/>
    <n v="1"/>
    <n v="123.96"/>
    <n v="123.96"/>
    <d v="2019-08-06T00:00:00"/>
    <s v="BJ MAG &amp; SONS CORP."/>
    <s v="BJMAG&amp;SONSCORP."/>
    <x v="0"/>
    <x v="0"/>
    <n v="1"/>
    <n v="49"/>
  </r>
  <r>
    <n v="138"/>
    <s v="PBP"/>
    <s v="PHILLIES BLUND PACKS"/>
    <s v="9218W"/>
    <n v="713410"/>
    <n v="25"/>
    <n v="1"/>
    <n v="1"/>
    <n v="62.5"/>
    <n v="62.5"/>
    <d v="2019-08-01T00:00:00"/>
    <s v="WOODHAVEN 9218 MARKET IN"/>
    <s v="WOODHAVEN9218MARKETIN"/>
    <x v="0"/>
    <x v="0"/>
    <n v="1"/>
    <n v="49"/>
  </r>
  <r>
    <n v="139"/>
    <s v="PBP"/>
    <s v="PHILLIES BLUND PACKS"/>
    <s v="AND"/>
    <n v="714022"/>
    <n v="6"/>
    <n v="1"/>
    <n v="1"/>
    <n v="62.5"/>
    <n v="62.5"/>
    <d v="2019-08-09T00:00:00"/>
    <s v="ANDY GROCERY"/>
    <s v="ANDYGROCERY"/>
    <x v="0"/>
    <x v="0"/>
    <n v="1"/>
    <n v="49"/>
  </r>
  <r>
    <n v="140"/>
    <s v="PBP"/>
    <s v="PHILLIES BLUND PACKS"/>
    <s v="TAR"/>
    <n v="714349"/>
    <n v="10"/>
    <n v="1"/>
    <n v="1"/>
    <n v="62.5"/>
    <n v="62.5"/>
    <d v="2019-08-13T00:00:00"/>
    <s v="TARAN GROCERIES, INC."/>
    <s v="TARANGROCERIES,INC."/>
    <x v="0"/>
    <x v="0"/>
    <n v="1"/>
    <n v="49"/>
  </r>
  <r>
    <n v="141"/>
    <s v="SKA"/>
    <s v="SKOAL RG/LC CHEW TOB"/>
    <n v="1266"/>
    <n v="713417"/>
    <n v="8"/>
    <n v="1"/>
    <n v="1"/>
    <n v="38"/>
    <n v="38"/>
    <d v="2019-08-01T00:00:00"/>
    <s v="MAGAZINES ON MADISON INC"/>
    <s v="MAGAZINESONMADISONINC"/>
    <x v="0"/>
    <x v="3"/>
    <n v="1"/>
    <n v="16"/>
  </r>
  <r>
    <n v="142"/>
    <s v="SKA"/>
    <s v="SKOAL RG/LC CHEW TOB"/>
    <n v="1266"/>
    <n v="715444"/>
    <n v="9"/>
    <n v="1"/>
    <n v="1"/>
    <n v="38"/>
    <n v="38"/>
    <d v="2019-08-28T00:00:00"/>
    <s v="MAGAZINES ON MADISON INC"/>
    <s v="MAGAZINESONMADISONINC"/>
    <x v="0"/>
    <x v="3"/>
    <n v="1"/>
    <n v="16"/>
  </r>
  <r>
    <n v="143"/>
    <s v="SKA"/>
    <s v="SKOAL RG/LC CHEW TOB"/>
    <s v="36N"/>
    <n v="714549"/>
    <n v="12"/>
    <n v="1"/>
    <n v="1"/>
    <n v="38"/>
    <n v="38"/>
    <d v="2019-08-16T00:00:00"/>
    <s v="NEEL KANTH DELI&amp;GROC INC"/>
    <s v="NEELKANTHDELI&amp;GROCINC"/>
    <x v="0"/>
    <x v="3"/>
    <n v="1"/>
    <n v="16"/>
  </r>
  <r>
    <n v="144"/>
    <s v="SKA"/>
    <s v="SKOAL RG/LC CHEW TOB"/>
    <n v="4802"/>
    <n v="714032"/>
    <n v="11"/>
    <n v="1"/>
    <n v="1"/>
    <n v="38"/>
    <n v="38"/>
    <d v="2019-08-09T00:00:00"/>
    <s v="BROADWAY DELI&amp;GRILL INC."/>
    <s v="BROADWAYDELI&amp;GRILLINC."/>
    <x v="0"/>
    <x v="3"/>
    <n v="1"/>
    <n v="16"/>
  </r>
  <r>
    <n v="145"/>
    <s v="SKA"/>
    <s v="SKOAL RG/LC CHEW TOB"/>
    <n v="4904"/>
    <n v="713548"/>
    <n v="5"/>
    <n v="2"/>
    <n v="2"/>
    <n v="38"/>
    <n v="76"/>
    <d v="2019-08-02T00:00:00"/>
    <s v="METRO CONV. INC"/>
    <s v="METROCONV.INC"/>
    <x v="0"/>
    <x v="3"/>
    <n v="2"/>
    <n v="32"/>
  </r>
  <r>
    <n v="146"/>
    <s v="SKA"/>
    <s v="SKOAL RG/LC CHEW TOB"/>
    <n v="4904"/>
    <n v="715031"/>
    <n v="7"/>
    <n v="2"/>
    <n v="2"/>
    <n v="38"/>
    <n v="76"/>
    <d v="2019-08-22T00:00:00"/>
    <s v="METRO CONV. INC"/>
    <s v="METROCONV.INC"/>
    <x v="0"/>
    <x v="3"/>
    <n v="2"/>
    <n v="32"/>
  </r>
  <r>
    <n v="147"/>
    <s v="SKA"/>
    <s v="SKOAL RG/LC CHEW TOB"/>
    <s v="569M"/>
    <n v="713477"/>
    <n v="10"/>
    <n v="2"/>
    <n v="2"/>
    <n v="38"/>
    <n v="76"/>
    <d v="2019-08-02T00:00:00"/>
    <s v="WINDHORSE GAS STATIONINC"/>
    <s v="WINDHORSEGASSTATIONINC"/>
    <x v="0"/>
    <x v="3"/>
    <n v="2"/>
    <n v="32"/>
  </r>
  <r>
    <n v="148"/>
    <s v="SKA"/>
    <s v="SKOAL RG/LC CHEW TOB"/>
    <s v="569M"/>
    <n v="714011"/>
    <n v="14"/>
    <n v="2"/>
    <n v="2"/>
    <n v="38"/>
    <n v="76"/>
    <d v="2019-08-09T00:00:00"/>
    <s v="WINDHORSE GAS STATIONINC"/>
    <s v="WINDHORSEGASSTATIONINC"/>
    <x v="0"/>
    <x v="3"/>
    <n v="2"/>
    <n v="32"/>
  </r>
  <r>
    <n v="149"/>
    <s v="SKA"/>
    <s v="SKOAL RG/LC CHEW TOB"/>
    <s v="569M"/>
    <n v="714615"/>
    <n v="16"/>
    <n v="5"/>
    <n v="5"/>
    <n v="38"/>
    <n v="190"/>
    <d v="2019-08-17T00:00:00"/>
    <s v="WINDHORSE GAS STATIONINC"/>
    <s v="WINDHORSEGASSTATIONINC"/>
    <x v="0"/>
    <x v="3"/>
    <n v="5"/>
    <n v="80"/>
  </r>
  <r>
    <n v="150"/>
    <s v="SKA"/>
    <s v="SKOAL RG/LC CHEW TOB"/>
    <n v="8604"/>
    <n v="714514"/>
    <n v="19"/>
    <n v="1"/>
    <n v="1"/>
    <n v="38"/>
    <n v="38"/>
    <d v="2019-08-16T00:00:00"/>
    <s v="YOGI 86 04"/>
    <s v="YOGI8604"/>
    <x v="0"/>
    <x v="3"/>
    <n v="1"/>
    <n v="16"/>
  </r>
  <r>
    <n v="151"/>
    <s v="SKA"/>
    <s v="SKOAL RG/LC CHEW TOB"/>
    <s v="BALV"/>
    <n v="713946"/>
    <n v="5"/>
    <n v="1"/>
    <n v="1"/>
    <n v="38"/>
    <n v="38"/>
    <d v="2019-08-08T00:00:00"/>
    <s v="BALVANT PATEL NEWSSTAND"/>
    <s v="BALVANTPATELNEWSSTAND"/>
    <x v="0"/>
    <x v="3"/>
    <n v="1"/>
    <n v="16"/>
  </r>
  <r>
    <n v="152"/>
    <s v="SKA"/>
    <s v="SKOAL RG/LC CHEW TOB"/>
    <s v="ESC"/>
    <n v="713641"/>
    <n v="13"/>
    <n v="1"/>
    <n v="1"/>
    <n v="38"/>
    <n v="38"/>
    <d v="2019-08-03T00:00:00"/>
    <s v="EAGLE SERVICE CENTER"/>
    <s v="EAGLESERVICECENTER"/>
    <x v="0"/>
    <x v="3"/>
    <n v="1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EFD68-364A-4694-B46D-86477451366E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C10" firstHeaderRow="0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  <pivotField dataField="1"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Level I Qrt" fld="15" baseField="0" baseItem="0"/>
    <dataField name="Sum of Level II Qr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732CC-0962-4A69-B0AE-40FE3DB8BEE4}" name="PivotTable3" cacheId="10" applyNumberFormats="0" applyBorderFormats="0" applyFontFormats="0" applyPatternFormats="0" applyAlignmentFormats="0" applyWidthHeightFormats="1" dataCaption="Values" updatedVersion="6" minRefreshableVersion="3" colGrandTotals="0" itemPrintTitles="1" createdVersion="4" indent="0" compact="0" compactData="0" multipleFieldFilters="0">
  <location ref="V4:AC9" firstHeaderRow="1" firstDataRow="3" firstDataCol="4" rowPageCount="1" colPageCount="1"/>
  <pivotFields count="2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45">
        <item x="4"/>
        <item x="20"/>
        <item x="7"/>
        <item x="8"/>
        <item x="1"/>
        <item x="2"/>
        <item x="10"/>
        <item x="11"/>
        <item x="22"/>
        <item x="39"/>
        <item x="34"/>
        <item x="36"/>
        <item x="12"/>
        <item x="5"/>
        <item x="23"/>
        <item x="32"/>
        <item x="3"/>
        <item x="19"/>
        <item x="13"/>
        <item x="30"/>
        <item x="40"/>
        <item x="24"/>
        <item x="33"/>
        <item x="25"/>
        <item x="37"/>
        <item x="42"/>
        <item x="21"/>
        <item x="26"/>
        <item x="35"/>
        <item x="17"/>
        <item x="9"/>
        <item x="14"/>
        <item x="27"/>
        <item m="1" x="44"/>
        <item x="6"/>
        <item x="28"/>
        <item x="29"/>
        <item x="16"/>
        <item x="15"/>
        <item x="18"/>
        <item x="41"/>
        <item x="31"/>
        <item x="0"/>
        <item x="38"/>
        <item x="43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6">
        <item x="0"/>
        <item x="2"/>
        <item x="3"/>
        <item x="1"/>
        <item x="4"/>
        <item x="5"/>
      </items>
    </pivotField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7">
        <item m="1" x="81"/>
        <item m="1" x="84"/>
        <item m="1" x="86"/>
        <item m="1" x="52"/>
        <item m="1" x="83"/>
        <item m="1" x="68"/>
        <item m="1" x="79"/>
        <item m="1" x="74"/>
        <item m="1" x="75"/>
        <item m="1" x="67"/>
        <item m="1" x="63"/>
        <item m="1" x="53"/>
        <item m="1" x="82"/>
        <item m="1" x="73"/>
        <item m="1" x="45"/>
        <item m="1" x="80"/>
        <item m="1" x="57"/>
        <item m="1" x="50"/>
        <item m="1" x="44"/>
        <item m="1" x="54"/>
        <item m="1" x="61"/>
        <item m="1" x="77"/>
        <item m="1" x="58"/>
        <item m="1" x="48"/>
        <item m="1" x="59"/>
        <item m="1" x="65"/>
        <item m="1" x="70"/>
        <item m="1" x="76"/>
        <item m="1" x="72"/>
        <item m="1" x="69"/>
        <item m="1" x="47"/>
        <item m="1" x="60"/>
        <item m="1" x="49"/>
        <item m="1" x="46"/>
        <item m="1" x="66"/>
        <item m="1" x="56"/>
        <item m="1" x="85"/>
        <item m="1" x="55"/>
        <item m="1" x="71"/>
        <item m="1" x="78"/>
        <item m="1" x="62"/>
        <item m="1" x="51"/>
        <item m="1" x="64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45">
        <item x="4"/>
        <item x="38"/>
        <item x="30"/>
        <item x="40"/>
        <item x="29"/>
        <item x="33"/>
        <item x="17"/>
        <item x="11"/>
        <item x="15"/>
        <item x="9"/>
        <item x="31"/>
        <item x="12"/>
        <item x="37"/>
        <item x="21"/>
        <item x="42"/>
        <item x="19"/>
        <item x="5"/>
        <item x="32"/>
        <item x="24"/>
        <item x="23"/>
        <item x="3"/>
        <item x="2"/>
        <item x="41"/>
        <item x="27"/>
        <item x="6"/>
        <item x="1"/>
        <item x="34"/>
        <item x="25"/>
        <item x="14"/>
        <item x="26"/>
        <item x="10"/>
        <item x="35"/>
        <item x="28"/>
        <item x="36"/>
        <item x="0"/>
        <item x="39"/>
        <item x="13"/>
        <item x="8"/>
        <item x="18"/>
        <item x="20"/>
        <item x="16"/>
        <item x="22"/>
        <item m="1" x="44"/>
        <item x="43"/>
        <item x="7"/>
      </items>
    </pivotField>
    <pivotField axis="axisRow" compact="0" outline="0" showAll="0" defaultSubtotal="0">
      <items count="45">
        <item x="22"/>
        <item x="4"/>
        <item x="38"/>
        <item x="26"/>
        <item x="5"/>
        <item x="40"/>
        <item x="29"/>
        <item x="33"/>
        <item x="17"/>
        <item x="11"/>
        <item x="9"/>
        <item x="19"/>
        <item x="31"/>
        <item x="12"/>
        <item x="30"/>
        <item x="37"/>
        <item x="21"/>
        <item x="23"/>
        <item x="15"/>
        <item x="3"/>
        <item x="2"/>
        <item x="41"/>
        <item x="27"/>
        <item x="1"/>
        <item x="42"/>
        <item x="25"/>
        <item x="6"/>
        <item x="32"/>
        <item x="34"/>
        <item x="14"/>
        <item x="24"/>
        <item x="10"/>
        <item x="35"/>
        <item x="28"/>
        <item x="36"/>
        <item x="0"/>
        <item x="39"/>
        <item x="13"/>
        <item x="8"/>
        <item x="18"/>
        <item x="20"/>
        <item x="16"/>
        <item m="1" x="44"/>
        <item x="43"/>
        <item x="7"/>
      </items>
    </pivotField>
  </pivotFields>
  <rowFields count="4">
    <field x="11"/>
    <field x="17"/>
    <field x="18"/>
    <field x="19"/>
  </rowFields>
  <rowItems count="3">
    <i>
      <x v="5"/>
      <x v="46"/>
      <x v="21"/>
      <x v="20"/>
    </i>
    <i>
      <x v="19"/>
      <x v="74"/>
      <x v="2"/>
      <x v="14"/>
    </i>
    <i t="grand">
      <x/>
    </i>
  </rowItems>
  <colFields count="2">
    <field x="14"/>
    <field x="-2"/>
  </colFields>
  <colItems count="4">
    <i>
      <x/>
      <x/>
    </i>
    <i r="1" i="1">
      <x v="1"/>
    </i>
    <i>
      <x v="2"/>
      <x/>
    </i>
    <i r="1" i="1">
      <x v="1"/>
    </i>
  </colItems>
  <pageFields count="1">
    <pageField fld="13" item="1" hier="-1"/>
  </pageFields>
  <dataFields count="2">
    <dataField name="Sum of Level I Qrt" fld="15" baseField="0" baseItem="0"/>
    <dataField name="Sum of Level II Qrt" fld="16" baseField="0" baseItem="0"/>
  </dataFields>
  <formats count="6">
    <format dxfId="22">
      <pivotArea dataOnly="0" labelOnly="1" outline="0" fieldPosition="0">
        <references count="1">
          <reference field="14" count="5">
            <x v="0"/>
            <x v="1"/>
            <x v="2"/>
            <x v="3"/>
            <x v="4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1D8B2-6346-4B8D-B686-21F423CD3D98}" name="PivotTable4" cacheId="11" applyNumberFormats="0" applyBorderFormats="0" applyFontFormats="0" applyPatternFormats="0" applyAlignmentFormats="0" applyWidthHeightFormats="1" dataCaption="Values" updatedVersion="6" minRefreshableVersion="3" colGrandTotals="0" itemPrintTitles="1" createdVersion="4" indent="0" compact="0" compactData="0" multipleFieldFilters="0">
  <location ref="AE4:AK11" firstHeaderRow="1" firstDataRow="3" firstDataCol="3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7"/>
    <field x="4"/>
  </rowFields>
  <rowItems count="5">
    <i>
      <x/>
      <x v="1"/>
      <x/>
    </i>
    <i r="2">
      <x v="1"/>
    </i>
    <i r="2">
      <x v="2"/>
    </i>
    <i>
      <x v="1"/>
      <x/>
      <x v="3"/>
    </i>
    <i t="grand">
      <x/>
    </i>
  </rowItems>
  <colFields count="2">
    <field x="14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Level I Qrt" fld="15" baseField="0" baseItem="0"/>
    <dataField name="Sum of Level II Qrt" fld="16" baseField="0" baseItem="0"/>
  </dataFields>
  <formats count="2">
    <format dxfId="24">
      <pivotArea dataOnly="0" labelOnly="1" outline="0" fieldPosition="0">
        <references count="1">
          <reference field="14" count="1">
            <x v="0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D10EA-E63F-4BB7-B0B3-A4DA077871EA}" name="PivotTable2" cacheId="10" applyNumberFormats="0" applyBorderFormats="0" applyFontFormats="0" applyPatternFormats="0" applyAlignmentFormats="0" applyWidthHeightFormats="1" dataCaption="Values" updatedVersion="6" minRefreshableVersion="3" colGrandTotals="0" itemPrintTitles="1" createdVersion="4" indent="0" compact="0" compactData="0" multipleFieldFilters="0">
  <location ref="G4:T50" firstHeaderRow="1" firstDataRow="3" firstDataCol="4" rowPageCount="1" colPageCount="1"/>
  <pivotFields count="2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45">
        <item x="4"/>
        <item x="20"/>
        <item x="7"/>
        <item x="8"/>
        <item x="1"/>
        <item x="2"/>
        <item x="10"/>
        <item x="11"/>
        <item x="22"/>
        <item x="39"/>
        <item x="34"/>
        <item x="36"/>
        <item x="12"/>
        <item x="5"/>
        <item x="23"/>
        <item x="32"/>
        <item x="3"/>
        <item x="19"/>
        <item x="13"/>
        <item x="30"/>
        <item x="40"/>
        <item x="24"/>
        <item x="33"/>
        <item x="25"/>
        <item x="37"/>
        <item x="42"/>
        <item x="21"/>
        <item x="26"/>
        <item x="35"/>
        <item x="17"/>
        <item x="9"/>
        <item x="14"/>
        <item x="27"/>
        <item m="1" x="44"/>
        <item x="6"/>
        <item x="28"/>
        <item x="29"/>
        <item x="16"/>
        <item x="15"/>
        <item x="18"/>
        <item x="41"/>
        <item x="31"/>
        <item x="0"/>
        <item x="38"/>
        <item x="43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6">
        <item x="0"/>
        <item x="2"/>
        <item x="3"/>
        <item x="1"/>
        <item x="4"/>
        <item x="5"/>
      </items>
    </pivotField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7">
        <item m="1" x="81"/>
        <item m="1" x="84"/>
        <item m="1" x="86"/>
        <item m="1" x="52"/>
        <item m="1" x="83"/>
        <item m="1" x="68"/>
        <item m="1" x="79"/>
        <item m="1" x="74"/>
        <item m="1" x="75"/>
        <item m="1" x="67"/>
        <item m="1" x="63"/>
        <item m="1" x="53"/>
        <item m="1" x="82"/>
        <item m="1" x="73"/>
        <item m="1" x="45"/>
        <item m="1" x="80"/>
        <item m="1" x="57"/>
        <item m="1" x="50"/>
        <item m="1" x="44"/>
        <item m="1" x="54"/>
        <item m="1" x="61"/>
        <item m="1" x="77"/>
        <item m="1" x="58"/>
        <item m="1" x="48"/>
        <item m="1" x="59"/>
        <item m="1" x="65"/>
        <item m="1" x="70"/>
        <item m="1" x="76"/>
        <item m="1" x="72"/>
        <item m="1" x="69"/>
        <item m="1" x="47"/>
        <item m="1" x="60"/>
        <item m="1" x="49"/>
        <item m="1" x="46"/>
        <item m="1" x="66"/>
        <item m="1" x="56"/>
        <item m="1" x="85"/>
        <item m="1" x="55"/>
        <item m="1" x="71"/>
        <item m="1" x="78"/>
        <item m="1" x="62"/>
        <item m="1" x="51"/>
        <item m="1" x="64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45">
        <item x="4"/>
        <item x="38"/>
        <item x="30"/>
        <item x="40"/>
        <item x="29"/>
        <item x="33"/>
        <item x="17"/>
        <item x="11"/>
        <item x="15"/>
        <item x="9"/>
        <item x="31"/>
        <item x="12"/>
        <item x="37"/>
        <item x="21"/>
        <item x="42"/>
        <item x="19"/>
        <item x="5"/>
        <item x="32"/>
        <item x="24"/>
        <item x="23"/>
        <item x="3"/>
        <item x="2"/>
        <item x="41"/>
        <item x="27"/>
        <item x="6"/>
        <item x="1"/>
        <item x="34"/>
        <item x="25"/>
        <item x="14"/>
        <item x="26"/>
        <item x="10"/>
        <item x="35"/>
        <item x="28"/>
        <item x="36"/>
        <item x="0"/>
        <item x="39"/>
        <item x="13"/>
        <item x="8"/>
        <item x="18"/>
        <item x="20"/>
        <item x="16"/>
        <item x="22"/>
        <item m="1" x="44"/>
        <item x="43"/>
        <item x="7"/>
      </items>
    </pivotField>
    <pivotField axis="axisRow" compact="0" outline="0" showAll="0" defaultSubtotal="0">
      <items count="45">
        <item x="22"/>
        <item x="4"/>
        <item x="38"/>
        <item x="26"/>
        <item x="5"/>
        <item x="40"/>
        <item x="29"/>
        <item x="33"/>
        <item x="17"/>
        <item x="11"/>
        <item x="9"/>
        <item x="19"/>
        <item x="31"/>
        <item x="12"/>
        <item x="30"/>
        <item x="37"/>
        <item x="21"/>
        <item x="23"/>
        <item x="15"/>
        <item x="3"/>
        <item x="2"/>
        <item x="41"/>
        <item x="27"/>
        <item x="1"/>
        <item x="42"/>
        <item x="25"/>
        <item x="6"/>
        <item x="32"/>
        <item x="34"/>
        <item x="14"/>
        <item x="24"/>
        <item x="10"/>
        <item x="35"/>
        <item x="28"/>
        <item x="36"/>
        <item x="0"/>
        <item x="39"/>
        <item x="13"/>
        <item x="8"/>
        <item x="18"/>
        <item x="20"/>
        <item x="16"/>
        <item m="1" x="44"/>
        <item x="43"/>
        <item x="7"/>
      </items>
    </pivotField>
  </pivotFields>
  <rowFields count="4">
    <field x="11"/>
    <field x="17"/>
    <field x="18"/>
    <field x="19"/>
  </rowFields>
  <rowItems count="44">
    <i>
      <x/>
      <x v="48"/>
      <x/>
      <x v="1"/>
    </i>
    <i>
      <x v="1"/>
      <x v="64"/>
      <x v="39"/>
      <x v="40"/>
    </i>
    <i>
      <x v="2"/>
      <x v="51"/>
      <x v="44"/>
      <x v="44"/>
    </i>
    <i>
      <x v="3"/>
      <x v="52"/>
      <x v="37"/>
      <x v="38"/>
    </i>
    <i>
      <x v="4"/>
      <x v="45"/>
      <x v="25"/>
      <x v="23"/>
    </i>
    <i>
      <x v="5"/>
      <x v="46"/>
      <x v="21"/>
      <x v="20"/>
    </i>
    <i>
      <x v="6"/>
      <x v="54"/>
      <x v="30"/>
      <x v="31"/>
    </i>
    <i>
      <x v="7"/>
      <x v="55"/>
      <x v="7"/>
      <x v="9"/>
    </i>
    <i>
      <x v="8"/>
      <x v="66"/>
      <x v="41"/>
      <x/>
    </i>
    <i>
      <x v="9"/>
      <x v="83"/>
      <x v="35"/>
      <x v="36"/>
    </i>
    <i>
      <x v="10"/>
      <x v="78"/>
      <x v="26"/>
      <x v="28"/>
    </i>
    <i>
      <x v="11"/>
      <x v="80"/>
      <x v="33"/>
      <x v="34"/>
    </i>
    <i>
      <x v="12"/>
      <x v="56"/>
      <x v="11"/>
      <x v="13"/>
    </i>
    <i>
      <x v="13"/>
      <x v="49"/>
      <x v="16"/>
      <x v="4"/>
    </i>
    <i>
      <x v="14"/>
      <x v="67"/>
      <x v="19"/>
      <x v="17"/>
    </i>
    <i>
      <x v="15"/>
      <x v="76"/>
      <x v="17"/>
      <x v="27"/>
    </i>
    <i>
      <x v="16"/>
      <x v="47"/>
      <x v="20"/>
      <x v="19"/>
    </i>
    <i>
      <x v="17"/>
      <x v="63"/>
      <x v="15"/>
      <x v="11"/>
    </i>
    <i>
      <x v="18"/>
      <x v="57"/>
      <x v="36"/>
      <x v="37"/>
    </i>
    <i>
      <x v="19"/>
      <x v="74"/>
      <x v="2"/>
      <x v="14"/>
    </i>
    <i>
      <x v="20"/>
      <x v="84"/>
      <x v="3"/>
      <x v="5"/>
    </i>
    <i>
      <x v="21"/>
      <x v="68"/>
      <x v="18"/>
      <x v="30"/>
    </i>
    <i>
      <x v="22"/>
      <x v="77"/>
      <x v="5"/>
      <x v="7"/>
    </i>
    <i>
      <x v="23"/>
      <x v="69"/>
      <x v="27"/>
      <x v="25"/>
    </i>
    <i>
      <x v="24"/>
      <x v="81"/>
      <x v="12"/>
      <x v="15"/>
    </i>
    <i>
      <x v="25"/>
      <x v="86"/>
      <x v="14"/>
      <x v="24"/>
    </i>
    <i>
      <x v="26"/>
      <x v="65"/>
      <x v="13"/>
      <x v="16"/>
    </i>
    <i>
      <x v="27"/>
      <x v="70"/>
      <x v="29"/>
      <x v="3"/>
    </i>
    <i>
      <x v="28"/>
      <x v="79"/>
      <x v="31"/>
      <x v="32"/>
    </i>
    <i>
      <x v="29"/>
      <x v="61"/>
      <x v="6"/>
      <x v="8"/>
    </i>
    <i>
      <x v="30"/>
      <x v="53"/>
      <x v="9"/>
      <x v="10"/>
    </i>
    <i>
      <x v="31"/>
      <x v="58"/>
      <x v="28"/>
      <x v="29"/>
    </i>
    <i>
      <x v="32"/>
      <x v="71"/>
      <x v="23"/>
      <x v="22"/>
    </i>
    <i>
      <x v="34"/>
      <x v="50"/>
      <x v="24"/>
      <x v="26"/>
    </i>
    <i>
      <x v="35"/>
      <x v="72"/>
      <x v="32"/>
      <x v="33"/>
    </i>
    <i>
      <x v="36"/>
      <x v="73"/>
      <x v="4"/>
      <x v="6"/>
    </i>
    <i>
      <x v="37"/>
      <x v="60"/>
      <x v="40"/>
      <x v="41"/>
    </i>
    <i>
      <x v="38"/>
      <x v="59"/>
      <x v="8"/>
      <x v="18"/>
    </i>
    <i>
      <x v="39"/>
      <x v="62"/>
      <x v="38"/>
      <x v="39"/>
    </i>
    <i>
      <x v="40"/>
      <x v="85"/>
      <x v="22"/>
      <x v="21"/>
    </i>
    <i>
      <x v="41"/>
      <x v="75"/>
      <x v="10"/>
      <x v="12"/>
    </i>
    <i>
      <x v="42"/>
      <x v="44"/>
      <x v="34"/>
      <x v="35"/>
    </i>
    <i>
      <x v="43"/>
      <x v="82"/>
      <x v="1"/>
      <x v="2"/>
    </i>
    <i t="grand">
      <x/>
    </i>
  </rowItems>
  <colFields count="2">
    <field x="1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pageFields count="1">
    <pageField fld="13" item="0" hier="-1"/>
  </pageFields>
  <dataFields count="2">
    <dataField name="Sum of Level I Qrt" fld="15" baseField="0" baseItem="0"/>
    <dataField name="Sum of Level II Qrt" fld="16" baseField="0" baseItem="0"/>
  </dataFields>
  <formats count="6">
    <format dxfId="30">
      <pivotArea dataOnly="0" labelOnly="1" outline="0" fieldPosition="0">
        <references count="1">
          <reference field="14" count="5">
            <x v="0"/>
            <x v="1"/>
            <x v="2"/>
            <x v="3"/>
            <x v="4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1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2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3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8" applyNumberFormats="0" applyBorderFormats="0" applyFontFormats="0" applyPatternFormats="0" applyAlignmentFormats="0" applyWidthHeightFormats="1" dataCaption="Values" updatedVersion="6" minRefreshableVersion="3" itemPrintTitles="1" createdVersion="4" indent="0" compact="0" compactData="0" multipleFieldFilters="0">
  <location ref="A64:D71" firstHeaderRow="0" firstDataRow="1" firstDataCol="2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215">
        <item m="1" x="174"/>
        <item m="1" x="196"/>
        <item m="1" x="137"/>
        <item m="1" x="150"/>
        <item m="1" x="138"/>
        <item x="4"/>
        <item m="1" x="201"/>
        <item m="1" x="116"/>
        <item m="1" x="212"/>
        <item m="1" x="77"/>
        <item m="1" x="195"/>
        <item m="1" x="184"/>
        <item m="1" x="181"/>
        <item m="1" x="45"/>
        <item m="1" x="144"/>
        <item m="1" x="199"/>
        <item m="1" x="203"/>
        <item m="1" x="171"/>
        <item m="1" x="163"/>
        <item m="1" x="75"/>
        <item m="1" x="98"/>
        <item m="1" x="202"/>
        <item x="35"/>
        <item m="1" x="104"/>
        <item m="1" x="131"/>
        <item m="1" x="189"/>
        <item m="1" x="149"/>
        <item m="1" x="69"/>
        <item m="1" x="148"/>
        <item m="1" x="82"/>
        <item m="1" x="55"/>
        <item m="1" x="99"/>
        <item m="1" x="47"/>
        <item m="1" x="108"/>
        <item m="1" x="121"/>
        <item x="24"/>
        <item m="1" x="146"/>
        <item m="1" x="102"/>
        <item m="1" x="128"/>
        <item m="1" x="151"/>
        <item m="1" x="140"/>
        <item x="3"/>
        <item m="1" x="139"/>
        <item m="1" x="63"/>
        <item m="1" x="125"/>
        <item m="1" x="133"/>
        <item m="1" x="147"/>
        <item m="1" x="93"/>
        <item m="1" x="130"/>
        <item m="1" x="105"/>
        <item m="1" x="73"/>
        <item m="1" x="209"/>
        <item m="1" x="54"/>
        <item m="1" x="94"/>
        <item m="1" x="155"/>
        <item m="1" x="92"/>
        <item x="25"/>
        <item m="1" x="81"/>
        <item m="1" x="78"/>
        <item m="1" x="107"/>
        <item m="1" x="119"/>
        <item m="1" x="168"/>
        <item m="1" x="164"/>
        <item m="1" x="74"/>
        <item m="1" x="117"/>
        <item m="1" x="113"/>
        <item m="1" x="49"/>
        <item m="1" x="86"/>
        <item m="1" x="59"/>
        <item m="1" x="123"/>
        <item m="1" x="70"/>
        <item m="1" x="170"/>
        <item m="1" x="80"/>
        <item m="1" x="65"/>
        <item m="1" x="167"/>
        <item m="1" x="161"/>
        <item m="1" x="213"/>
        <item m="1" x="72"/>
        <item m="1" x="142"/>
        <item m="1" x="197"/>
        <item m="1" x="96"/>
        <item m="1" x="127"/>
        <item m="1" x="159"/>
        <item m="1" x="106"/>
        <item m="1" x="120"/>
        <item m="1" x="175"/>
        <item m="1" x="172"/>
        <item m="1" x="204"/>
        <item m="1" x="206"/>
        <item m="1" x="162"/>
        <item x="30"/>
        <item m="1" x="191"/>
        <item m="1" x="135"/>
        <item m="1" x="145"/>
        <item m="1" x="158"/>
        <item m="1" x="84"/>
        <item m="1" x="177"/>
        <item m="1" x="132"/>
        <item m="1" x="190"/>
        <item m="1" x="188"/>
        <item m="1" x="71"/>
        <item m="1" x="57"/>
        <item m="1" x="58"/>
        <item m="1" x="90"/>
        <item m="1" x="103"/>
        <item m="1" x="173"/>
        <item m="1" x="101"/>
        <item x="1"/>
        <item m="1" x="207"/>
        <item m="1" x="100"/>
        <item m="1" x="141"/>
        <item m="1" x="51"/>
        <item m="1" x="124"/>
        <item x="9"/>
        <item m="1" x="153"/>
        <item m="1" x="187"/>
        <item m="1" x="198"/>
        <item m="1" x="79"/>
        <item m="1" x="194"/>
        <item m="1" x="46"/>
        <item m="1" x="179"/>
        <item x="20"/>
        <item m="1" x="186"/>
        <item x="38"/>
        <item m="1" x="152"/>
        <item m="1" x="114"/>
        <item x="8"/>
        <item x="12"/>
        <item x="13"/>
        <item m="1" x="200"/>
        <item m="1" x="115"/>
        <item x="11"/>
        <item m="1" x="208"/>
        <item m="1" x="136"/>
        <item m="1" x="165"/>
        <item x="22"/>
        <item m="1" x="53"/>
        <item x="0"/>
        <item m="1" x="85"/>
        <item m="1" x="66"/>
        <item m="1" x="109"/>
        <item m="1" x="154"/>
        <item m="1" x="60"/>
        <item x="23"/>
        <item m="1" x="91"/>
        <item m="1" x="176"/>
        <item x="29"/>
        <item m="1" x="48"/>
        <item x="16"/>
        <item m="1" x="67"/>
        <item m="1" x="210"/>
        <item m="1" x="129"/>
        <item m="1" x="185"/>
        <item x="31"/>
        <item m="1" x="205"/>
        <item x="32"/>
        <item x="43"/>
        <item x="37"/>
        <item m="1" x="61"/>
        <item m="1" x="134"/>
        <item x="36"/>
        <item m="1" x="157"/>
        <item x="28"/>
        <item x="42"/>
        <item m="1" x="62"/>
        <item m="1" x="122"/>
        <item m="1" x="160"/>
        <item x="44"/>
        <item m="1" x="64"/>
        <item m="1" x="97"/>
        <item m="1" x="211"/>
        <item m="1" x="95"/>
        <item m="1" x="52"/>
        <item x="14"/>
        <item m="1" x="50"/>
        <item m="1" x="111"/>
        <item x="26"/>
        <item m="1" x="143"/>
        <item m="1" x="88"/>
        <item m="1" x="169"/>
        <item x="33"/>
        <item m="1" x="112"/>
        <item m="1" x="126"/>
        <item m="1" x="68"/>
        <item x="5"/>
        <item m="1" x="178"/>
        <item m="1" x="110"/>
        <item m="1" x="87"/>
        <item m="1" x="56"/>
        <item m="1" x="118"/>
        <item x="27"/>
        <item x="39"/>
        <item x="19"/>
        <item m="1" x="166"/>
        <item m="1" x="183"/>
        <item m="1" x="192"/>
        <item x="7"/>
        <item m="1" x="83"/>
        <item m="1" x="156"/>
        <item m="1" x="182"/>
        <item m="1" x="180"/>
        <item m="1" x="193"/>
        <item m="1" x="76"/>
        <item x="10"/>
        <item m="1" x="89"/>
        <item x="41"/>
        <item x="34"/>
        <item x="2"/>
        <item x="6"/>
        <item x="15"/>
        <item x="17"/>
        <item x="18"/>
        <item x="21"/>
        <item x="40"/>
        <item t="default"/>
      </items>
    </pivotField>
    <pivotField axis="axisPage" compact="0" outline="0" showAll="0" defaultSubtotal="0">
      <items count="3">
        <item m="1" x="1"/>
        <item m="1" x="2"/>
        <item x="0"/>
      </items>
    </pivotField>
    <pivotField axis="axisRow" compact="0" outline="0" showAll="0">
      <items count="8">
        <item sd="0" x="0"/>
        <item sd="0" x="2"/>
        <item sd="0" x="3"/>
        <item sd="0" x="1"/>
        <item sd="0" x="4"/>
        <item sd="0" x="5"/>
        <item m="1" x="6"/>
        <item t="default"/>
      </items>
    </pivotField>
    <pivotField dataField="1" compact="0" outline="0" showAll="0"/>
    <pivotField dataField="1" compact="0" outline="0" showAll="0"/>
  </pivotFields>
  <rowFields count="2">
    <field x="12"/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5:C30" firstHeaderRow="1" firstDataRow="1" firstDataCol="2"/>
  <pivotFields count="11">
    <pivotField axis="axisRow" compact="0" outline="0" showAll="0" defaultSubtotal="0">
      <items count="28">
        <item x="1"/>
        <item m="1" x="25"/>
        <item m="1" x="26"/>
        <item x="2"/>
        <item x="0"/>
        <item m="1" x="24"/>
        <item m="1" x="27"/>
        <item x="4"/>
        <item x="6"/>
        <item x="7"/>
        <item x="10"/>
        <item x="11"/>
        <item x="12"/>
        <item x="13"/>
        <item x="14"/>
        <item x="17"/>
        <item x="18"/>
        <item x="19"/>
        <item x="22"/>
        <item x="3"/>
        <item x="8"/>
        <item x="15"/>
        <item x="23"/>
        <item x="5"/>
        <item x="20"/>
        <item x="21"/>
        <item x="9"/>
        <item x="16"/>
      </items>
    </pivotField>
    <pivotField axis="axisRow" compact="0" outline="0" showAll="0" defaultSubtotal="0">
      <items count="54">
        <item x="4"/>
        <item m="1" x="31"/>
        <item m="1" x="52"/>
        <item x="6"/>
        <item m="1" x="50"/>
        <item m="1" x="29"/>
        <item m="1" x="24"/>
        <item m="1" x="35"/>
        <item m="1" x="53"/>
        <item m="1" x="25"/>
        <item x="1"/>
        <item m="1" x="48"/>
        <item m="1" x="49"/>
        <item x="9"/>
        <item m="1" x="32"/>
        <item x="7"/>
        <item m="1" x="33"/>
        <item m="1" x="47"/>
        <item m="1" x="26"/>
        <item x="10"/>
        <item m="1" x="40"/>
        <item m="1" x="42"/>
        <item x="12"/>
        <item m="1" x="30"/>
        <item m="1" x="27"/>
        <item m="1" x="36"/>
        <item x="13"/>
        <item m="1" x="39"/>
        <item m="1" x="34"/>
        <item x="14"/>
        <item x="16"/>
        <item x="17"/>
        <item x="19"/>
        <item x="18"/>
        <item m="1" x="43"/>
        <item m="1" x="38"/>
        <item m="1" x="41"/>
        <item x="22"/>
        <item x="0"/>
        <item x="2"/>
        <item x="3"/>
        <item x="8"/>
        <item x="11"/>
        <item m="1" x="46"/>
        <item x="15"/>
        <item m="1" x="45"/>
        <item x="23"/>
        <item m="1" x="37"/>
        <item m="1" x="51"/>
        <item x="5"/>
        <item m="1" x="44"/>
        <item m="1" x="28"/>
        <item x="20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</pivotFields>
  <rowFields count="2">
    <field x="0"/>
    <field x="1"/>
  </rowFields>
  <rowItems count="25">
    <i>
      <x/>
      <x v="10"/>
    </i>
    <i>
      <x v="3"/>
      <x v="39"/>
    </i>
    <i>
      <x v="4"/>
      <x v="38"/>
    </i>
    <i>
      <x v="7"/>
      <x/>
    </i>
    <i>
      <x v="8"/>
      <x v="3"/>
    </i>
    <i>
      <x v="9"/>
      <x v="15"/>
    </i>
    <i>
      <x v="10"/>
      <x v="19"/>
    </i>
    <i>
      <x v="11"/>
      <x v="42"/>
    </i>
    <i>
      <x v="12"/>
      <x v="22"/>
    </i>
    <i>
      <x v="13"/>
      <x v="26"/>
    </i>
    <i>
      <x v="14"/>
      <x v="29"/>
    </i>
    <i>
      <x v="15"/>
      <x v="31"/>
    </i>
    <i>
      <x v="16"/>
      <x v="33"/>
    </i>
    <i>
      <x v="17"/>
      <x v="32"/>
    </i>
    <i>
      <x v="18"/>
      <x v="37"/>
    </i>
    <i>
      <x v="19"/>
      <x v="40"/>
    </i>
    <i>
      <x v="20"/>
      <x v="41"/>
    </i>
    <i>
      <x v="21"/>
      <x v="44"/>
    </i>
    <i>
      <x v="22"/>
      <x v="46"/>
    </i>
    <i>
      <x v="23"/>
      <x v="49"/>
    </i>
    <i>
      <x v="24"/>
      <x v="52"/>
    </i>
    <i>
      <x v="25"/>
      <x v="53"/>
    </i>
    <i>
      <x v="26"/>
      <x v="13"/>
    </i>
    <i>
      <x v="27"/>
      <x v="30"/>
    </i>
    <i t="grand">
      <x/>
    </i>
  </rowItems>
  <colItems count="1">
    <i/>
  </colItems>
  <dataFields count="1">
    <dataField name="Sum of ORDER SH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50:C57" firstHeaderRow="0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 defaultSubtotal="0"/>
    <pivotField axis="axisRow" compact="0" outline="0" showAll="0">
      <items count="8">
        <item x="0"/>
        <item x="2"/>
        <item x="3"/>
        <item x="1"/>
        <item x="4"/>
        <item x="5"/>
        <item m="1" x="6"/>
        <item t="default"/>
      </items>
    </pivotField>
    <pivotField dataField="1" compact="0" outline="0" showAll="0"/>
    <pivotField dataField="1" compact="0" outline="0"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T49:W58" firstHeaderRow="0" firstDataRow="1" firstDataCol="2"/>
  <pivotFields count="14"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5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8"/>
  </rowFields>
  <rowItems count="9">
    <i>
      <x/>
      <x/>
    </i>
    <i r="1">
      <x v="1"/>
    </i>
    <i>
      <x v="1"/>
      <x/>
    </i>
    <i r="1">
      <x v="1"/>
    </i>
    <i r="1">
      <x v="2"/>
    </i>
    <i r="1">
      <x v="4"/>
    </i>
    <i r="1">
      <x v="5"/>
    </i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vel I Qrt" fld="12" baseField="0" baseItem="0"/>
    <dataField name="Sum of Level II Qr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7" applyNumberFormats="0" applyBorderFormats="0" applyFontFormats="0" applyPatternFormats="0" applyAlignmentFormats="0" applyWidthHeightFormats="1" dataCaption="Values" updatedVersion="6" minRefreshableVersion="3" itemPrintTitles="1" createdVersion="4" indent="0" compact="0" compactData="0" multipleFieldFilters="0">
  <location ref="A5:D12" firstHeaderRow="0" firstDataRow="1" firstDataCol="2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111">
        <item x="4"/>
        <item x="35"/>
        <item x="3"/>
        <item x="25"/>
        <item m="1" x="72"/>
        <item x="30"/>
        <item m="1" x="101"/>
        <item m="1" x="99"/>
        <item m="1" x="105"/>
        <item m="1" x="57"/>
        <item m="1" x="104"/>
        <item m="1" x="93"/>
        <item x="20"/>
        <item m="1" x="98"/>
        <item x="38"/>
        <item m="1" x="82"/>
        <item x="8"/>
        <item m="1" x="106"/>
        <item m="1" x="70"/>
        <item x="11"/>
        <item m="1" x="77"/>
        <item m="1" x="89"/>
        <item m="1" x="59"/>
        <item m="1" x="85"/>
        <item m="1" x="50"/>
        <item x="29"/>
        <item m="1" x="46"/>
        <item m="1" x="53"/>
        <item m="1" x="97"/>
        <item x="31"/>
        <item x="32"/>
        <item m="1" x="76"/>
        <item x="36"/>
        <item x="28"/>
        <item x="42"/>
        <item x="44"/>
        <item m="1" x="52"/>
        <item m="1" x="64"/>
        <item m="1" x="109"/>
        <item m="1" x="47"/>
        <item x="33"/>
        <item m="1" x="74"/>
        <item m="1" x="54"/>
        <item x="5"/>
        <item m="1" x="92"/>
        <item m="1" x="67"/>
        <item m="1" x="61"/>
        <item m="1" x="49"/>
        <item m="1" x="71"/>
        <item x="27"/>
        <item x="39"/>
        <item m="1" x="48"/>
        <item m="1" x="45"/>
        <item m="1" x="100"/>
        <item x="1"/>
        <item m="1" x="102"/>
        <item x="14"/>
        <item m="1" x="83"/>
        <item m="1" x="107"/>
        <item m="1" x="87"/>
        <item m="1" x="60"/>
        <item m="1" x="84"/>
        <item m="1" x="81"/>
        <item x="26"/>
        <item m="1" x="80"/>
        <item m="1" x="86"/>
        <item m="1" x="69"/>
        <item m="1" x="91"/>
        <item m="1" x="65"/>
        <item x="43"/>
        <item x="23"/>
        <item m="1" x="90"/>
        <item m="1" x="108"/>
        <item m="1" x="79"/>
        <item x="19"/>
        <item m="1" x="96"/>
        <item x="9"/>
        <item x="24"/>
        <item x="22"/>
        <item x="7"/>
        <item m="1" x="68"/>
        <item m="1" x="58"/>
        <item m="1" x="88"/>
        <item m="1" x="78"/>
        <item m="1" x="51"/>
        <item m="1" x="63"/>
        <item x="12"/>
        <item m="1" x="56"/>
        <item m="1" x="73"/>
        <item m="1" x="75"/>
        <item x="41"/>
        <item x="37"/>
        <item m="1" x="66"/>
        <item m="1" x="95"/>
        <item m="1" x="94"/>
        <item m="1" x="103"/>
        <item m="1" x="55"/>
        <item x="10"/>
        <item x="13"/>
        <item m="1" x="62"/>
        <item x="34"/>
        <item x="0"/>
        <item x="2"/>
        <item x="6"/>
        <item x="15"/>
        <item x="16"/>
        <item x="17"/>
        <item x="18"/>
        <item x="21"/>
        <item x="40"/>
        <item t="default"/>
      </items>
    </pivotField>
    <pivotField axis="axisPage" compact="0" outline="0" showAll="0" defaultSubtotal="0">
      <items count="3">
        <item x="0"/>
        <item m="1" x="1"/>
        <item m="1" x="2"/>
      </items>
    </pivotField>
    <pivotField axis="axisRow" compact="0" outline="0" showAll="0">
      <items count="8">
        <item sd="0" x="0"/>
        <item sd="0" x="2"/>
        <item sd="0" x="3"/>
        <item sd="0" x="1"/>
        <item sd="0" x="4"/>
        <item sd="0" x="5"/>
        <item sd="0" m="1" x="6"/>
        <item t="default"/>
      </items>
    </pivotField>
    <pivotField dataField="1" compact="0" outline="0" showAll="0"/>
    <pivotField dataField="1" compact="0" outline="0" showAll="0"/>
  </pivotFields>
  <rowFields count="2">
    <field x="12"/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0" hier="-1"/>
  </pageField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A4844-9554-44F2-9EB2-6BCD73E7D123}" name="Table2" displayName="Table2" ref="A1:K393" totalsRowShown="0">
  <autoFilter ref="A1:K393" xr:uid="{3F1632AF-634E-4FA6-B62A-C08651E27520}"/>
  <tableColumns count="11">
    <tableColumn id="1" xr3:uid="{4ED64F7C-6345-4B69-A43E-FE27A0EE64CF}" name="NAME TEXT" dataDxfId="10">
      <calculatedColumnFormula>SUBSTITUTE(B2," ","")</calculatedColumnFormula>
    </tableColumn>
    <tableColumn id="2" xr3:uid="{1E5D4BC2-FCF2-43CD-BA84-7A8C63510610}" name="Name*" dataDxfId="9" dataCellStyle="Normal 2 2 2"/>
    <tableColumn id="3" xr3:uid="{A8E133D3-A1BC-4109-903E-2BB019D13C4B}" name="Street Address*" dataDxfId="8" dataCellStyle="Normal 2 2 2"/>
    <tableColumn id="4" xr3:uid="{8D4EF786-27AE-495B-99CB-AFA1F22138F9}" name="City*" dataDxfId="7" dataCellStyle="Normal 2 2 2"/>
    <tableColumn id="5" xr3:uid="{9DD3BBA8-6746-475D-AD2D-2D87C59A02DD}" name="State*" dataDxfId="6" dataCellStyle="Normal 2 2 2"/>
    <tableColumn id="6" xr3:uid="{1D673442-B60E-48C2-8A08-BC3CBF1A057C}" name="Zip Code*" dataDxfId="5" dataCellStyle="Normal 2 2 2"/>
    <tableColumn id="7" xr3:uid="{2206BA31-F79A-4EFA-8E07-5F738C69D1F3}" name="NY State License Number*" dataDxfId="4" dataCellStyle="Normal 2 2 2"/>
    <tableColumn id="8" xr3:uid="{EF00D5CF-8DCE-4DD7-8475-930811EC4C1D}" name="NY City (Wholesaler) License Number*" dataDxfId="3" dataCellStyle="Normal 2 2 2"/>
    <tableColumn id="9" xr3:uid="{DDA1C418-5E8B-479D-8D72-1E1B1CE6A2E3}" name="NY City (Retailer) License Number*" dataDxfId="2" dataCellStyle="Normal 2 2 2"/>
    <tableColumn id="10" xr3:uid="{56A2421C-CD2E-4C43-A291-6745D91D3F4D}" name="Sales Tax ID" dataDxfId="1" dataCellStyle="Normal 2 2 2"/>
    <tableColumn id="11" xr3:uid="{707E238F-470D-4A1C-8B91-1C7A338E731A}" name="ADD">
      <calculatedColumnFormula>C2&amp;", "&amp;D2&amp;", "&amp;E2&amp;" "&amp;F2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" totalsRowShown="0">
  <autoFilter ref="A1:O8" xr:uid="{00000000-0009-0000-0100-000001000000}"/>
  <tableColumns count="15">
    <tableColumn id="1" xr3:uid="{00000000-0010-0000-0000-000001000000}" name="ITEM #"/>
    <tableColumn id="2" xr3:uid="{00000000-0010-0000-0000-000002000000}" name="DESCRIPTION"/>
    <tableColumn id="3" xr3:uid="{00000000-0010-0000-0000-000003000000}" name="CUST #"/>
    <tableColumn id="4" xr3:uid="{00000000-0010-0000-0000-000004000000}" name="P/O #"/>
    <tableColumn id="5" xr3:uid="{00000000-0010-0000-0000-000005000000}" name="ORDER #"/>
    <tableColumn id="6" xr3:uid="{00000000-0010-0000-0000-000006000000}" name="LIN UOM"/>
    <tableColumn id="7" xr3:uid="{00000000-0010-0000-0000-000007000000}" name="ORDER SHIP"/>
    <tableColumn id="8" xr3:uid="{00000000-0010-0000-0000-000008000000}" name="UNIT PRC"/>
    <tableColumn id="9" xr3:uid="{00000000-0010-0000-0000-000009000000}" name="TOTAL PRC"/>
    <tableColumn id="10" xr3:uid="{00000000-0010-0000-0000-00000A000000}" name="WANT DT" dataDxfId="0"/>
    <tableColumn id="11" xr3:uid="{00000000-0010-0000-0000-00000B000000}" name="CUSTOMER"/>
    <tableColumn id="12" xr3:uid="{00000000-0010-0000-0000-00000C000000}" name="Return"/>
    <tableColumn id="13" xr3:uid="{00000000-0010-0000-0000-00000D000000}" name="OTP Category"/>
    <tableColumn id="14" xr3:uid="{00000000-0010-0000-0000-00000E000000}" name="Level I Qrt"/>
    <tableColumn id="15" xr3:uid="{00000000-0010-0000-0000-00000F000000}" name="Level II Q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1"/>
  <sheetViews>
    <sheetView tabSelected="1"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16.7109375" customWidth="1"/>
    <col min="3" max="3" width="17.42578125" bestFit="1" customWidth="1"/>
    <col min="7" max="7" width="30.7109375" bestFit="1" customWidth="1"/>
    <col min="8" max="8" width="57.28515625" bestFit="1" customWidth="1"/>
    <col min="9" max="9" width="17.42578125" bestFit="1" customWidth="1"/>
    <col min="10" max="10" width="18.5703125" customWidth="1"/>
    <col min="11" max="21" width="10.5703125" customWidth="1"/>
    <col min="22" max="22" width="29.140625" style="84" customWidth="1"/>
    <col min="23" max="23" width="57.28515625" style="84" bestFit="1" customWidth="1"/>
    <col min="24" max="24" width="17.42578125" style="84" bestFit="1" customWidth="1"/>
    <col min="25" max="25" width="18.5703125" style="84" customWidth="1"/>
    <col min="26" max="30" width="10.5703125" style="84" customWidth="1"/>
    <col min="31" max="31" width="26" style="84" bestFit="1" customWidth="1"/>
    <col min="32" max="32" width="45.28515625" style="84" bestFit="1" customWidth="1"/>
    <col min="33" max="33" width="19.28515625" style="84" bestFit="1" customWidth="1"/>
    <col min="34" max="35" width="10.5703125" style="84" customWidth="1"/>
  </cols>
  <sheetData>
    <row r="1" spans="1:46" x14ac:dyDescent="0.25">
      <c r="A1" s="86" t="s">
        <v>122</v>
      </c>
      <c r="B1" s="84" t="s">
        <v>208</v>
      </c>
      <c r="G1" s="2" t="s">
        <v>210</v>
      </c>
      <c r="V1" s="2" t="s">
        <v>211</v>
      </c>
      <c r="AE1" s="2" t="s">
        <v>2071</v>
      </c>
      <c r="AJ1" s="84"/>
      <c r="AK1" s="84"/>
      <c r="AL1" s="84"/>
    </row>
    <row r="2" spans="1:46" x14ac:dyDescent="0.25">
      <c r="G2" s="86" t="s">
        <v>122</v>
      </c>
      <c r="H2" s="84" t="s">
        <v>123</v>
      </c>
      <c r="I2" s="84"/>
      <c r="V2" s="86" t="s">
        <v>122</v>
      </c>
      <c r="W2" s="84" t="s">
        <v>299</v>
      </c>
      <c r="AE2"/>
      <c r="AF2"/>
      <c r="AJ2" s="84"/>
      <c r="AK2" s="84"/>
      <c r="AL2" s="84"/>
    </row>
    <row r="3" spans="1:46" x14ac:dyDescent="0.25">
      <c r="A3" s="86" t="s">
        <v>209</v>
      </c>
      <c r="B3" s="84" t="s">
        <v>119</v>
      </c>
      <c r="C3" s="84" t="s">
        <v>120</v>
      </c>
      <c r="G3" s="84"/>
      <c r="H3" s="84"/>
      <c r="I3" s="84"/>
      <c r="AJ3" s="84"/>
      <c r="AK3" s="84"/>
      <c r="AL3" s="84"/>
    </row>
    <row r="4" spans="1:46" x14ac:dyDescent="0.25">
      <c r="A4" s="93" t="s">
        <v>10</v>
      </c>
      <c r="B4" s="85">
        <v>80</v>
      </c>
      <c r="C4" s="85">
        <v>2788</v>
      </c>
      <c r="K4" s="86" t="s">
        <v>80</v>
      </c>
      <c r="L4" s="86" t="s">
        <v>1677</v>
      </c>
      <c r="V4"/>
      <c r="W4"/>
      <c r="X4"/>
      <c r="Y4"/>
      <c r="Z4" s="86" t="s">
        <v>80</v>
      </c>
      <c r="AA4" s="86" t="s">
        <v>1677</v>
      </c>
      <c r="AB4"/>
      <c r="AC4"/>
      <c r="AD4"/>
      <c r="AE4"/>
      <c r="AF4"/>
      <c r="AG4"/>
      <c r="AH4" s="86" t="s">
        <v>80</v>
      </c>
      <c r="AI4" s="86" t="s">
        <v>1677</v>
      </c>
    </row>
    <row r="5" spans="1:46" x14ac:dyDescent="0.25">
      <c r="A5" s="93" t="s">
        <v>84</v>
      </c>
      <c r="B5" s="85">
        <v>5</v>
      </c>
      <c r="C5" s="85">
        <v>0</v>
      </c>
      <c r="K5" s="93" t="s">
        <v>10</v>
      </c>
      <c r="L5" s="93"/>
      <c r="M5" s="93" t="s">
        <v>84</v>
      </c>
      <c r="N5" s="93"/>
      <c r="O5" s="93" t="s">
        <v>85</v>
      </c>
      <c r="P5" s="93"/>
      <c r="Q5" s="93" t="s">
        <v>3</v>
      </c>
      <c r="R5" s="93"/>
      <c r="S5" s="93" t="s">
        <v>83</v>
      </c>
      <c r="T5" s="93"/>
      <c r="V5"/>
      <c r="W5"/>
      <c r="X5"/>
      <c r="Y5"/>
      <c r="Z5" s="93" t="s">
        <v>10</v>
      </c>
      <c r="AA5" s="93"/>
      <c r="AB5" s="93" t="s">
        <v>85</v>
      </c>
      <c r="AC5" s="93"/>
      <c r="AD5"/>
      <c r="AE5"/>
      <c r="AF5"/>
      <c r="AG5"/>
      <c r="AH5" s="93" t="s">
        <v>10</v>
      </c>
      <c r="AI5" s="93" t="s">
        <v>10</v>
      </c>
      <c r="AJ5" s="84" t="s">
        <v>158</v>
      </c>
      <c r="AK5" s="84" t="s">
        <v>158</v>
      </c>
    </row>
    <row r="6" spans="1:46" ht="30" x14ac:dyDescent="0.25">
      <c r="A6" s="93" t="s">
        <v>85</v>
      </c>
      <c r="B6" s="85">
        <v>35</v>
      </c>
      <c r="C6" s="85">
        <v>560</v>
      </c>
      <c r="G6" s="86" t="s">
        <v>2</v>
      </c>
      <c r="H6" s="86" t="s">
        <v>1674</v>
      </c>
      <c r="I6" s="86" t="s">
        <v>308</v>
      </c>
      <c r="J6" s="86" t="s">
        <v>1678</v>
      </c>
      <c r="K6" s="50" t="s">
        <v>119</v>
      </c>
      <c r="L6" s="50" t="s">
        <v>120</v>
      </c>
      <c r="M6" s="50" t="s">
        <v>119</v>
      </c>
      <c r="N6" s="50" t="s">
        <v>120</v>
      </c>
      <c r="O6" s="50" t="s">
        <v>119</v>
      </c>
      <c r="P6" s="50" t="s">
        <v>120</v>
      </c>
      <c r="Q6" s="50" t="s">
        <v>119</v>
      </c>
      <c r="R6" s="50" t="s">
        <v>120</v>
      </c>
      <c r="S6" s="50" t="s">
        <v>119</v>
      </c>
      <c r="T6" s="50" t="s">
        <v>120</v>
      </c>
      <c r="V6" s="86" t="s">
        <v>2</v>
      </c>
      <c r="W6" s="86" t="s">
        <v>1674</v>
      </c>
      <c r="X6" s="86" t="s">
        <v>308</v>
      </c>
      <c r="Y6" s="86" t="s">
        <v>1678</v>
      </c>
      <c r="Z6" s="50" t="s">
        <v>119</v>
      </c>
      <c r="AA6" s="50" t="s">
        <v>120</v>
      </c>
      <c r="AB6" s="50" t="s">
        <v>119</v>
      </c>
      <c r="AC6" s="50" t="s">
        <v>120</v>
      </c>
      <c r="AD6"/>
      <c r="AE6" s="86" t="s">
        <v>2</v>
      </c>
      <c r="AF6" s="86" t="s">
        <v>1674</v>
      </c>
      <c r="AG6" s="86" t="s">
        <v>76</v>
      </c>
      <c r="AH6" s="50" t="s">
        <v>119</v>
      </c>
      <c r="AI6" s="50" t="s">
        <v>120</v>
      </c>
      <c r="AJ6" s="84" t="s">
        <v>119</v>
      </c>
      <c r="AK6" s="84" t="s">
        <v>120</v>
      </c>
    </row>
    <row r="7" spans="1:46" x14ac:dyDescent="0.25">
      <c r="A7" s="93" t="s">
        <v>3</v>
      </c>
      <c r="B7" s="85">
        <v>1</v>
      </c>
      <c r="C7" s="85">
        <v>44</v>
      </c>
      <c r="G7" s="84" t="s">
        <v>229</v>
      </c>
      <c r="H7" s="84" t="s">
        <v>2029</v>
      </c>
      <c r="I7" s="84" t="s">
        <v>1358</v>
      </c>
      <c r="J7" s="84" t="s">
        <v>1357</v>
      </c>
      <c r="K7" s="85">
        <v>3</v>
      </c>
      <c r="L7" s="85">
        <v>95</v>
      </c>
      <c r="M7" s="85"/>
      <c r="N7" s="85"/>
      <c r="O7" s="85"/>
      <c r="P7" s="85"/>
      <c r="Q7" s="85"/>
      <c r="R7" s="85"/>
      <c r="S7" s="85"/>
      <c r="T7" s="85"/>
      <c r="V7" s="84" t="s">
        <v>225</v>
      </c>
      <c r="W7" s="84" t="s">
        <v>2033</v>
      </c>
      <c r="X7" s="84" t="s">
        <v>868</v>
      </c>
      <c r="Y7" s="84" t="s">
        <v>867</v>
      </c>
      <c r="Z7" s="85">
        <v>-1</v>
      </c>
      <c r="AA7" s="85">
        <v>-49</v>
      </c>
      <c r="AB7" s="85"/>
      <c r="AC7" s="85"/>
      <c r="AD7"/>
      <c r="AE7" s="84" t="s">
        <v>250</v>
      </c>
      <c r="AF7" s="84" t="s">
        <v>2026</v>
      </c>
      <c r="AG7" s="84">
        <v>714370</v>
      </c>
      <c r="AH7" s="85">
        <v>2</v>
      </c>
      <c r="AI7" s="85">
        <v>93</v>
      </c>
      <c r="AJ7" s="85"/>
      <c r="AK7" s="85"/>
    </row>
    <row r="8" spans="1:46" x14ac:dyDescent="0.25">
      <c r="A8" s="93" t="s">
        <v>83</v>
      </c>
      <c r="B8" s="85">
        <v>12</v>
      </c>
      <c r="C8" s="85">
        <v>192</v>
      </c>
      <c r="G8" s="84" t="s">
        <v>259</v>
      </c>
      <c r="H8" s="84" t="s">
        <v>2030</v>
      </c>
      <c r="I8" s="84" t="s">
        <v>646</v>
      </c>
      <c r="J8" s="84" t="s">
        <v>645</v>
      </c>
      <c r="K8" s="85">
        <v>1</v>
      </c>
      <c r="L8" s="85">
        <v>23</v>
      </c>
      <c r="M8" s="85"/>
      <c r="N8" s="85"/>
      <c r="O8" s="85"/>
      <c r="P8" s="85"/>
      <c r="Q8" s="85"/>
      <c r="R8" s="85"/>
      <c r="S8" s="85"/>
      <c r="T8" s="85"/>
      <c r="V8" s="84" t="s">
        <v>277</v>
      </c>
      <c r="W8" s="84" t="s">
        <v>2047</v>
      </c>
      <c r="X8" s="84" t="s">
        <v>423</v>
      </c>
      <c r="Y8" s="84" t="s">
        <v>422</v>
      </c>
      <c r="Z8" s="85"/>
      <c r="AA8" s="85"/>
      <c r="AB8" s="85">
        <v>-6</v>
      </c>
      <c r="AC8" s="85">
        <v>-96</v>
      </c>
      <c r="AD8"/>
      <c r="AE8" s="84" t="s">
        <v>250</v>
      </c>
      <c r="AF8" s="84" t="s">
        <v>2026</v>
      </c>
      <c r="AG8" s="84">
        <v>714500</v>
      </c>
      <c r="AH8" s="85">
        <v>-1</v>
      </c>
      <c r="AI8" s="85">
        <v>-39</v>
      </c>
      <c r="AJ8" s="85"/>
      <c r="AK8" s="85"/>
    </row>
    <row r="9" spans="1:46" x14ac:dyDescent="0.25">
      <c r="A9" s="93" t="s">
        <v>2077</v>
      </c>
      <c r="B9" s="85" t="e">
        <v>#N/A</v>
      </c>
      <c r="C9" s="85" t="e">
        <v>#N/A</v>
      </c>
      <c r="G9" s="84" t="s">
        <v>235</v>
      </c>
      <c r="H9" s="84" t="s">
        <v>2023</v>
      </c>
      <c r="I9" s="84" t="s">
        <v>2025</v>
      </c>
      <c r="J9" s="84" t="s">
        <v>2024</v>
      </c>
      <c r="K9" s="85">
        <v>4</v>
      </c>
      <c r="L9" s="85">
        <v>186</v>
      </c>
      <c r="M9" s="85"/>
      <c r="N9" s="85"/>
      <c r="O9" s="85"/>
      <c r="P9" s="85"/>
      <c r="Q9" s="85"/>
      <c r="R9" s="85"/>
      <c r="S9" s="85"/>
      <c r="T9" s="85"/>
      <c r="V9" s="84" t="s">
        <v>86</v>
      </c>
      <c r="W9"/>
      <c r="X9"/>
      <c r="Y9"/>
      <c r="Z9" s="85">
        <v>-1</v>
      </c>
      <c r="AA9" s="85">
        <v>-49</v>
      </c>
      <c r="AB9" s="85">
        <v>-6</v>
      </c>
      <c r="AC9" s="85">
        <v>-96</v>
      </c>
      <c r="AD9"/>
      <c r="AE9" s="84" t="s">
        <v>250</v>
      </c>
      <c r="AF9" s="84" t="s">
        <v>2026</v>
      </c>
      <c r="AG9" s="84">
        <v>714705</v>
      </c>
      <c r="AH9" s="85">
        <v>1</v>
      </c>
      <c r="AI9" s="85">
        <v>24</v>
      </c>
      <c r="AJ9" s="85"/>
      <c r="AK9" s="85"/>
    </row>
    <row r="10" spans="1:46" x14ac:dyDescent="0.25">
      <c r="A10" s="93" t="s">
        <v>86</v>
      </c>
      <c r="B10" s="85" t="e">
        <v>#N/A</v>
      </c>
      <c r="C10" s="85" t="e">
        <v>#N/A</v>
      </c>
      <c r="G10" s="84" t="s">
        <v>237</v>
      </c>
      <c r="H10" s="84" t="s">
        <v>2031</v>
      </c>
      <c r="I10" s="84" t="s">
        <v>753</v>
      </c>
      <c r="J10" s="84" t="s">
        <v>752</v>
      </c>
      <c r="K10" s="85">
        <v>2</v>
      </c>
      <c r="L10" s="85">
        <v>62</v>
      </c>
      <c r="M10" s="85"/>
      <c r="N10" s="85"/>
      <c r="O10" s="85"/>
      <c r="P10" s="85"/>
      <c r="Q10" s="85"/>
      <c r="R10" s="85"/>
      <c r="S10" s="85"/>
      <c r="T10" s="85"/>
      <c r="V10"/>
      <c r="W10"/>
      <c r="X10"/>
      <c r="Y10"/>
      <c r="Z10"/>
      <c r="AA10"/>
      <c r="AB10"/>
      <c r="AC10"/>
      <c r="AD10"/>
      <c r="AE10" s="84" t="s">
        <v>158</v>
      </c>
      <c r="AF10" s="84" t="s">
        <v>158</v>
      </c>
      <c r="AG10" s="84" t="s">
        <v>158</v>
      </c>
      <c r="AH10" s="85"/>
      <c r="AI10" s="85"/>
      <c r="AJ10" s="85"/>
      <c r="AK10" s="85"/>
    </row>
    <row r="11" spans="1:46" s="84" customFormat="1" x14ac:dyDescent="0.25">
      <c r="G11" s="84" t="s">
        <v>223</v>
      </c>
      <c r="H11" s="84" t="s">
        <v>2032</v>
      </c>
      <c r="I11" s="84" t="s">
        <v>845</v>
      </c>
      <c r="J11" s="84" t="s">
        <v>844</v>
      </c>
      <c r="K11" s="85">
        <v>3</v>
      </c>
      <c r="L11" s="85">
        <v>127</v>
      </c>
      <c r="M11" s="85"/>
      <c r="N11" s="85"/>
      <c r="O11" s="85"/>
      <c r="P11" s="85"/>
      <c r="Q11" s="85"/>
      <c r="R11" s="85"/>
      <c r="S11" s="85"/>
      <c r="T11" s="85"/>
      <c r="U11"/>
      <c r="V11"/>
      <c r="W11"/>
      <c r="X11"/>
      <c r="Y11"/>
      <c r="Z11"/>
      <c r="AA11"/>
      <c r="AB11"/>
      <c r="AC11"/>
      <c r="AD11"/>
      <c r="AE11" s="84" t="s">
        <v>86</v>
      </c>
      <c r="AF11"/>
      <c r="AG11"/>
      <c r="AH11" s="85">
        <v>2</v>
      </c>
      <c r="AI11" s="85">
        <v>78</v>
      </c>
      <c r="AJ11" s="85"/>
      <c r="AK11" s="85"/>
      <c r="AL11"/>
      <c r="AM11"/>
      <c r="AN11"/>
      <c r="AO11"/>
      <c r="AP11"/>
      <c r="AQ11"/>
      <c r="AR11"/>
      <c r="AS11"/>
      <c r="AT11"/>
    </row>
    <row r="12" spans="1:46" s="84" customFormat="1" ht="15.75" thickBot="1" x14ac:dyDescent="0.3">
      <c r="B12" s="85" t="s">
        <v>212</v>
      </c>
      <c r="C12" s="97" t="s">
        <v>128</v>
      </c>
      <c r="D12" s="98" t="s">
        <v>118</v>
      </c>
      <c r="G12" s="84" t="s">
        <v>225</v>
      </c>
      <c r="H12" s="84" t="s">
        <v>2033</v>
      </c>
      <c r="I12" s="84" t="s">
        <v>868</v>
      </c>
      <c r="J12" s="84" t="s">
        <v>867</v>
      </c>
      <c r="K12" s="85">
        <v>1</v>
      </c>
      <c r="L12" s="85">
        <v>49</v>
      </c>
      <c r="M12" s="85"/>
      <c r="N12" s="85"/>
      <c r="O12" s="85"/>
      <c r="P12" s="85"/>
      <c r="Q12" s="85"/>
      <c r="R12" s="85"/>
      <c r="S12" s="85"/>
      <c r="T12" s="85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x14ac:dyDescent="0.25">
      <c r="A13" s="28" t="s">
        <v>129</v>
      </c>
      <c r="B13" s="99">
        <f>GETPIVOTDATA("Sum of Level I Qrt",$A$3,"OTP Category","CIGARS")</f>
        <v>80</v>
      </c>
      <c r="C13" s="35">
        <v>0.8</v>
      </c>
      <c r="D13" s="37">
        <f>B13*C13</f>
        <v>64</v>
      </c>
      <c r="G13" s="84" t="s">
        <v>241</v>
      </c>
      <c r="H13" s="84" t="s">
        <v>2034</v>
      </c>
      <c r="I13" s="84" t="s">
        <v>858</v>
      </c>
      <c r="J13" s="84" t="s">
        <v>857</v>
      </c>
      <c r="K13" s="85">
        <v>5</v>
      </c>
      <c r="L13" s="85">
        <v>147</v>
      </c>
      <c r="M13" s="85"/>
      <c r="N13" s="85"/>
      <c r="O13" s="85"/>
      <c r="P13" s="85"/>
      <c r="Q13" s="85"/>
      <c r="R13" s="85"/>
      <c r="S13" s="85"/>
      <c r="T13" s="85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46" ht="15.75" thickBot="1" x14ac:dyDescent="0.3">
      <c r="A14" s="30"/>
      <c r="B14" s="100">
        <f>GETPIVOTDATA("Sum of Level II Qrt",$A$3,"OTP Category","CIGARS")</f>
        <v>2788</v>
      </c>
      <c r="C14" s="34">
        <v>0.17499999999999999</v>
      </c>
      <c r="D14" s="38">
        <f t="shared" ref="D14:D23" si="0">B14*C14</f>
        <v>487.9</v>
      </c>
      <c r="G14" s="84" t="s">
        <v>243</v>
      </c>
      <c r="H14" s="84" t="s">
        <v>2035</v>
      </c>
      <c r="I14" s="84" t="s">
        <v>908</v>
      </c>
      <c r="J14" s="84" t="s">
        <v>907</v>
      </c>
      <c r="K14" s="85">
        <v>5</v>
      </c>
      <c r="L14" s="85">
        <v>178</v>
      </c>
      <c r="M14" s="85"/>
      <c r="N14" s="85"/>
      <c r="O14" s="85"/>
      <c r="P14" s="85"/>
      <c r="Q14" s="85"/>
      <c r="R14" s="85"/>
      <c r="S14" s="85"/>
      <c r="T14" s="85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46" ht="15.75" thickBot="1" x14ac:dyDescent="0.3">
      <c r="A15" s="32" t="s">
        <v>130</v>
      </c>
      <c r="B15" s="101">
        <f>GETPIVOTDATA("Sum of Level I Qrt",$A$3,"OTP Category","LITTLE CIGAR")</f>
        <v>5</v>
      </c>
      <c r="C15" s="36">
        <v>1.0900000000000001</v>
      </c>
      <c r="D15" s="39">
        <f t="shared" si="0"/>
        <v>5.45</v>
      </c>
      <c r="G15" s="84" t="s">
        <v>261</v>
      </c>
      <c r="H15" s="84" t="s">
        <v>2036</v>
      </c>
      <c r="I15" s="84" t="s">
        <v>914</v>
      </c>
      <c r="J15" s="84" t="s">
        <v>913</v>
      </c>
      <c r="K15" s="85">
        <v>2</v>
      </c>
      <c r="L15" s="85">
        <v>72</v>
      </c>
      <c r="M15" s="85"/>
      <c r="N15" s="85"/>
      <c r="O15" s="85"/>
      <c r="P15" s="85"/>
      <c r="Q15" s="85"/>
      <c r="R15" s="85"/>
      <c r="S15" s="85"/>
      <c r="T15" s="8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46" x14ac:dyDescent="0.25">
      <c r="A16" s="28" t="s">
        <v>131</v>
      </c>
      <c r="B16" s="99">
        <f>GETPIVOTDATA("Sum of Level I Qrt",$A$3,"OTP Category","SMOKELESS TOBACCO")</f>
        <v>35</v>
      </c>
      <c r="C16" s="35">
        <v>0.8</v>
      </c>
      <c r="D16" s="37">
        <f t="shared" si="0"/>
        <v>28</v>
      </c>
      <c r="G16" s="84" t="s">
        <v>292</v>
      </c>
      <c r="H16" s="84" t="s">
        <v>2037</v>
      </c>
      <c r="I16" s="84" t="s">
        <v>937</v>
      </c>
      <c r="J16" s="84" t="s">
        <v>936</v>
      </c>
      <c r="K16" s="85"/>
      <c r="L16" s="85"/>
      <c r="M16" s="85"/>
      <c r="N16" s="85"/>
      <c r="O16" s="85">
        <v>1</v>
      </c>
      <c r="P16" s="85">
        <v>16</v>
      </c>
      <c r="Q16" s="85"/>
      <c r="R16" s="85"/>
      <c r="S16" s="85"/>
      <c r="T16" s="85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15.75" thickBot="1" x14ac:dyDescent="0.3">
      <c r="A17" s="30"/>
      <c r="B17" s="100">
        <f>GETPIVOTDATA("Sum of Level II Qrt",$A$3,"OTP Category","SMOKELESS TOBACCO")</f>
        <v>560</v>
      </c>
      <c r="C17" s="34">
        <v>0.2</v>
      </c>
      <c r="D17" s="38">
        <f t="shared" si="0"/>
        <v>112</v>
      </c>
      <c r="G17" s="84" t="s">
        <v>285</v>
      </c>
      <c r="H17" s="84" t="s">
        <v>2038</v>
      </c>
      <c r="I17" s="84" t="s">
        <v>952</v>
      </c>
      <c r="J17" s="84" t="s">
        <v>951</v>
      </c>
      <c r="K17" s="85">
        <v>1</v>
      </c>
      <c r="L17" s="85">
        <v>49</v>
      </c>
      <c r="M17" s="85"/>
      <c r="N17" s="85"/>
      <c r="O17" s="85"/>
      <c r="P17" s="85"/>
      <c r="Q17" s="85"/>
      <c r="R17" s="85"/>
      <c r="S17" s="85"/>
      <c r="T17" s="85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 s="28" t="s">
        <v>132</v>
      </c>
      <c r="B18" s="99">
        <f>GETPIVOTDATA("Sum of Level I Qrt",$A$3,"OTP Category","SNUS")</f>
        <v>1</v>
      </c>
      <c r="C18" s="35">
        <v>0.8</v>
      </c>
      <c r="D18" s="37">
        <f t="shared" si="0"/>
        <v>0.8</v>
      </c>
      <c r="G18" s="84" t="s">
        <v>288</v>
      </c>
      <c r="H18" s="84" t="s">
        <v>2039</v>
      </c>
      <c r="I18" s="84" t="s">
        <v>624</v>
      </c>
      <c r="J18" s="84" t="s">
        <v>623</v>
      </c>
      <c r="K18" s="85"/>
      <c r="L18" s="85"/>
      <c r="M18" s="85"/>
      <c r="N18" s="85"/>
      <c r="O18" s="85">
        <v>1</v>
      </c>
      <c r="P18" s="85">
        <v>16</v>
      </c>
      <c r="Q18" s="85"/>
      <c r="R18" s="85"/>
      <c r="S18" s="85"/>
      <c r="T18" s="8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ht="15.75" thickBot="1" x14ac:dyDescent="0.3">
      <c r="A19" s="30"/>
      <c r="B19" s="100">
        <f>GETPIVOTDATA("Sum of Level II Qrt",$A$3,"OTP Category","SNUS")</f>
        <v>44</v>
      </c>
      <c r="C19" s="34">
        <v>0.2</v>
      </c>
      <c r="D19" s="38">
        <f t="shared" si="0"/>
        <v>8.8000000000000007</v>
      </c>
      <c r="G19" s="84" t="s">
        <v>244</v>
      </c>
      <c r="H19" s="84" t="s">
        <v>2040</v>
      </c>
      <c r="I19" s="84" t="s">
        <v>1012</v>
      </c>
      <c r="J19" s="84" t="s">
        <v>1011</v>
      </c>
      <c r="K19" s="85">
        <v>1</v>
      </c>
      <c r="L19" s="85">
        <v>39</v>
      </c>
      <c r="M19" s="85"/>
      <c r="N19" s="85"/>
      <c r="O19" s="85"/>
      <c r="P19" s="85"/>
      <c r="Q19" s="85"/>
      <c r="R19" s="85"/>
      <c r="S19" s="85"/>
      <c r="T19" s="8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28" t="s">
        <v>133</v>
      </c>
      <c r="B20" s="99"/>
      <c r="C20" s="35">
        <v>1.7</v>
      </c>
      <c r="D20" s="37">
        <f t="shared" si="0"/>
        <v>0</v>
      </c>
      <c r="G20" s="84" t="s">
        <v>232</v>
      </c>
      <c r="H20" s="84" t="s">
        <v>2041</v>
      </c>
      <c r="I20" s="84" t="s">
        <v>1024</v>
      </c>
      <c r="J20" s="84" t="s">
        <v>1023</v>
      </c>
      <c r="K20" s="85">
        <v>1</v>
      </c>
      <c r="L20" s="85">
        <v>49</v>
      </c>
      <c r="M20" s="85"/>
      <c r="N20" s="85"/>
      <c r="O20" s="85">
        <v>2</v>
      </c>
      <c r="P20" s="85">
        <v>32</v>
      </c>
      <c r="Q20" s="85"/>
      <c r="R20" s="85"/>
      <c r="S20" s="85"/>
      <c r="T20" s="85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15.75" thickBot="1" x14ac:dyDescent="0.3">
      <c r="A21" s="30"/>
      <c r="B21" s="100"/>
      <c r="C21" s="34">
        <v>0.34</v>
      </c>
      <c r="D21" s="38">
        <f t="shared" si="0"/>
        <v>0</v>
      </c>
      <c r="G21" s="84" t="s">
        <v>263</v>
      </c>
      <c r="H21" s="84" t="s">
        <v>2042</v>
      </c>
      <c r="I21" s="84" t="s">
        <v>1046</v>
      </c>
      <c r="J21" s="84" t="s">
        <v>1045</v>
      </c>
      <c r="K21" s="85">
        <v>1</v>
      </c>
      <c r="L21" s="85">
        <v>23</v>
      </c>
      <c r="M21" s="85"/>
      <c r="N21" s="85"/>
      <c r="O21" s="85"/>
      <c r="P21" s="85"/>
      <c r="Q21" s="85"/>
      <c r="R21" s="85"/>
      <c r="S21" s="85"/>
      <c r="T21" s="85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28" t="s">
        <v>134</v>
      </c>
      <c r="B22" s="99">
        <f>GETPIVOTDATA("Sum of Level I Qrt",$A$3,"OTP Category","LOOSE TOBACCO")</f>
        <v>12</v>
      </c>
      <c r="C22" s="35">
        <v>0.25</v>
      </c>
      <c r="D22" s="37">
        <f t="shared" si="0"/>
        <v>3</v>
      </c>
      <c r="G22" s="84" t="s">
        <v>281</v>
      </c>
      <c r="H22" s="84" t="s">
        <v>2043</v>
      </c>
      <c r="I22" s="84" t="s">
        <v>1061</v>
      </c>
      <c r="J22" s="84" t="s">
        <v>1060</v>
      </c>
      <c r="K22" s="85"/>
      <c r="L22" s="85"/>
      <c r="M22" s="85"/>
      <c r="N22" s="85"/>
      <c r="O22" s="85">
        <v>2</v>
      </c>
      <c r="P22" s="85">
        <v>32</v>
      </c>
      <c r="Q22" s="85"/>
      <c r="R22" s="85"/>
      <c r="S22" s="85"/>
      <c r="T22" s="85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15.75" thickBot="1" x14ac:dyDescent="0.3">
      <c r="A23" s="30"/>
      <c r="B23" s="100">
        <f>GETPIVOTDATA("Sum of Level II Qrt",$A$3,"OTP Category","LOOSE TOBACCO")</f>
        <v>192</v>
      </c>
      <c r="C23" s="34">
        <v>0.05</v>
      </c>
      <c r="D23" s="38">
        <f t="shared" si="0"/>
        <v>9.6000000000000014</v>
      </c>
      <c r="G23" s="84" t="s">
        <v>227</v>
      </c>
      <c r="H23" s="84" t="s">
        <v>2044</v>
      </c>
      <c r="I23" s="84" t="s">
        <v>1067</v>
      </c>
      <c r="J23" s="84" t="s">
        <v>1066</v>
      </c>
      <c r="K23" s="85">
        <v>9</v>
      </c>
      <c r="L23" s="85">
        <v>441</v>
      </c>
      <c r="M23" s="85"/>
      <c r="N23" s="85"/>
      <c r="O23" s="85"/>
      <c r="P23" s="85"/>
      <c r="Q23" s="85"/>
      <c r="R23" s="85"/>
      <c r="S23" s="85"/>
      <c r="T23" s="85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84"/>
      <c r="B24" s="85"/>
      <c r="C24" s="41" t="s">
        <v>213</v>
      </c>
      <c r="D24" s="42">
        <f>SUM(D13:D23)</f>
        <v>719.55</v>
      </c>
      <c r="G24" s="84" t="s">
        <v>257</v>
      </c>
      <c r="H24" s="84" t="s">
        <v>2045</v>
      </c>
      <c r="I24" s="84" t="s">
        <v>522</v>
      </c>
      <c r="J24" s="84" t="s">
        <v>521</v>
      </c>
      <c r="K24" s="85">
        <v>1</v>
      </c>
      <c r="L24" s="85">
        <v>23</v>
      </c>
      <c r="M24" s="85"/>
      <c r="N24" s="85"/>
      <c r="O24" s="85"/>
      <c r="P24" s="85"/>
      <c r="Q24" s="85"/>
      <c r="R24" s="85"/>
      <c r="S24" s="85"/>
      <c r="T24" s="85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84"/>
      <c r="B25" s="84"/>
      <c r="C25" s="84"/>
      <c r="G25" s="84" t="s">
        <v>246</v>
      </c>
      <c r="H25" s="84" t="s">
        <v>2046</v>
      </c>
      <c r="I25" s="84" t="s">
        <v>1150</v>
      </c>
      <c r="J25" s="84" t="s">
        <v>1149</v>
      </c>
      <c r="K25" s="85">
        <v>2</v>
      </c>
      <c r="L25" s="85">
        <v>62</v>
      </c>
      <c r="M25" s="85"/>
      <c r="N25" s="85"/>
      <c r="O25" s="85"/>
      <c r="P25" s="85"/>
      <c r="Q25" s="85"/>
      <c r="R25" s="85"/>
      <c r="S25" s="85"/>
      <c r="T25" s="8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 s="84"/>
      <c r="B26" s="84"/>
      <c r="C26" s="84"/>
      <c r="G26" s="84" t="s">
        <v>277</v>
      </c>
      <c r="H26" s="84" t="s">
        <v>2047</v>
      </c>
      <c r="I26" s="84" t="s">
        <v>423</v>
      </c>
      <c r="J26" s="84" t="s">
        <v>422</v>
      </c>
      <c r="K26" s="85">
        <v>1</v>
      </c>
      <c r="L26" s="85">
        <v>49</v>
      </c>
      <c r="M26" s="85"/>
      <c r="N26" s="85"/>
      <c r="O26" s="85">
        <v>11</v>
      </c>
      <c r="P26" s="85">
        <v>176</v>
      </c>
      <c r="Q26" s="85"/>
      <c r="R26" s="85"/>
      <c r="S26" s="85"/>
      <c r="T26" s="85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84"/>
      <c r="B27" s="84"/>
      <c r="C27" s="84"/>
      <c r="G27" s="84" t="s">
        <v>294</v>
      </c>
      <c r="H27" s="84" t="s">
        <v>2048</v>
      </c>
      <c r="I27" s="84" t="s">
        <v>1204</v>
      </c>
      <c r="J27" s="84" t="s">
        <v>1203</v>
      </c>
      <c r="K27" s="85"/>
      <c r="L27" s="85"/>
      <c r="M27" s="85"/>
      <c r="N27" s="85"/>
      <c r="O27" s="85">
        <v>2</v>
      </c>
      <c r="P27" s="85">
        <v>32</v>
      </c>
      <c r="Q27" s="85"/>
      <c r="R27" s="85"/>
      <c r="S27" s="85"/>
      <c r="T27" s="85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5">
      <c r="G28" s="84" t="s">
        <v>265</v>
      </c>
      <c r="H28" s="84" t="s">
        <v>2049</v>
      </c>
      <c r="I28" s="84" t="s">
        <v>1217</v>
      </c>
      <c r="J28" s="84" t="s">
        <v>1216</v>
      </c>
      <c r="K28" s="85">
        <v>1</v>
      </c>
      <c r="L28" s="85">
        <v>23</v>
      </c>
      <c r="M28" s="85"/>
      <c r="N28" s="85"/>
      <c r="O28" s="85"/>
      <c r="P28" s="85"/>
      <c r="Q28" s="85"/>
      <c r="R28" s="85"/>
      <c r="S28" s="85"/>
      <c r="T28" s="85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5">
      <c r="G29" s="84" t="s">
        <v>282</v>
      </c>
      <c r="H29" s="84" t="s">
        <v>2050</v>
      </c>
      <c r="I29" s="84" t="s">
        <v>364</v>
      </c>
      <c r="J29" s="84" t="s">
        <v>363</v>
      </c>
      <c r="K29" s="85"/>
      <c r="L29" s="85"/>
      <c r="M29" s="85"/>
      <c r="N29" s="85"/>
      <c r="O29" s="85">
        <v>4</v>
      </c>
      <c r="P29" s="85">
        <v>64</v>
      </c>
      <c r="Q29" s="85"/>
      <c r="R29" s="85"/>
      <c r="S29" s="85"/>
      <c r="T29" s="85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G30" s="84" t="s">
        <v>267</v>
      </c>
      <c r="H30" s="84" t="s">
        <v>2051</v>
      </c>
      <c r="I30" s="84" t="s">
        <v>1271</v>
      </c>
      <c r="J30" s="84" t="s">
        <v>1270</v>
      </c>
      <c r="K30" s="85">
        <v>1</v>
      </c>
      <c r="L30" s="85">
        <v>23</v>
      </c>
      <c r="M30" s="85"/>
      <c r="N30" s="85"/>
      <c r="O30" s="85"/>
      <c r="P30" s="85"/>
      <c r="Q30" s="85"/>
      <c r="R30" s="85"/>
      <c r="S30" s="85"/>
      <c r="T30" s="85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G31" s="84" t="s">
        <v>289</v>
      </c>
      <c r="H31" s="84" t="s">
        <v>2052</v>
      </c>
      <c r="I31" s="84" t="s">
        <v>630</v>
      </c>
      <c r="J31" s="84" t="s">
        <v>629</v>
      </c>
      <c r="K31" s="85"/>
      <c r="L31" s="85"/>
      <c r="M31" s="85"/>
      <c r="N31" s="85"/>
      <c r="O31" s="85">
        <v>4</v>
      </c>
      <c r="P31" s="85">
        <v>64</v>
      </c>
      <c r="Q31" s="85"/>
      <c r="R31" s="85"/>
      <c r="S31" s="85"/>
      <c r="T31" s="85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G32" s="84" t="s">
        <v>298</v>
      </c>
      <c r="H32" s="84" t="s">
        <v>2053</v>
      </c>
      <c r="I32" s="84" t="s">
        <v>1578</v>
      </c>
      <c r="J32" s="84" t="s">
        <v>1577</v>
      </c>
      <c r="K32" s="85"/>
      <c r="L32" s="85"/>
      <c r="M32" s="85"/>
      <c r="N32" s="85"/>
      <c r="O32" s="85">
        <v>1</v>
      </c>
      <c r="P32" s="85">
        <v>16</v>
      </c>
      <c r="Q32" s="85"/>
      <c r="R32" s="85"/>
      <c r="S32" s="85"/>
      <c r="T32" s="85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7:35" x14ac:dyDescent="0.25">
      <c r="G33" s="84" t="s">
        <v>188</v>
      </c>
      <c r="H33" s="84" t="s">
        <v>2054</v>
      </c>
      <c r="I33" s="84" t="s">
        <v>777</v>
      </c>
      <c r="J33" s="84" t="s">
        <v>776</v>
      </c>
      <c r="K33" s="85">
        <v>3</v>
      </c>
      <c r="L33" s="85">
        <v>69</v>
      </c>
      <c r="M33" s="85"/>
      <c r="N33" s="85"/>
      <c r="O33" s="85"/>
      <c r="P33" s="85"/>
      <c r="Q33" s="85"/>
      <c r="R33" s="85"/>
      <c r="S33" s="85"/>
      <c r="T33" s="85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7:35" x14ac:dyDescent="0.25">
      <c r="G34" s="84" t="s">
        <v>269</v>
      </c>
      <c r="H34" s="84" t="s">
        <v>2055</v>
      </c>
      <c r="I34" s="84" t="s">
        <v>1329</v>
      </c>
      <c r="J34" s="84" t="s">
        <v>1328</v>
      </c>
      <c r="K34" s="85">
        <v>1</v>
      </c>
      <c r="L34" s="85">
        <v>23</v>
      </c>
      <c r="M34" s="85"/>
      <c r="N34" s="85"/>
      <c r="O34" s="85"/>
      <c r="P34" s="85"/>
      <c r="Q34" s="85"/>
      <c r="R34" s="85"/>
      <c r="S34" s="85"/>
      <c r="T34" s="85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7:35" x14ac:dyDescent="0.25">
      <c r="G35" s="84" t="s">
        <v>287</v>
      </c>
      <c r="H35" s="84" t="s">
        <v>2056</v>
      </c>
      <c r="I35" s="84" t="s">
        <v>555</v>
      </c>
      <c r="J35" s="84" t="s">
        <v>554</v>
      </c>
      <c r="K35" s="85"/>
      <c r="L35" s="85"/>
      <c r="M35" s="85"/>
      <c r="N35" s="85"/>
      <c r="O35" s="85">
        <v>1</v>
      </c>
      <c r="P35" s="85">
        <v>16</v>
      </c>
      <c r="Q35" s="85"/>
      <c r="R35" s="85"/>
      <c r="S35" s="85"/>
      <c r="T35" s="8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7:35" x14ac:dyDescent="0.25">
      <c r="G36" s="84" t="s">
        <v>255</v>
      </c>
      <c r="H36" s="84" t="s">
        <v>2057</v>
      </c>
      <c r="I36" s="84" t="s">
        <v>401</v>
      </c>
      <c r="J36" s="84" t="s">
        <v>400</v>
      </c>
      <c r="K36" s="85">
        <v>2</v>
      </c>
      <c r="L36" s="85">
        <v>46</v>
      </c>
      <c r="M36" s="85"/>
      <c r="N36" s="85"/>
      <c r="O36" s="85"/>
      <c r="P36" s="85"/>
      <c r="Q36" s="85"/>
      <c r="R36" s="85"/>
      <c r="S36" s="85"/>
      <c r="T36" s="85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7:35" x14ac:dyDescent="0.25">
      <c r="G37" s="84" t="s">
        <v>239</v>
      </c>
      <c r="H37" s="84" t="s">
        <v>2058</v>
      </c>
      <c r="I37" s="84" t="s">
        <v>826</v>
      </c>
      <c r="J37" s="84" t="s">
        <v>825</v>
      </c>
      <c r="K37" s="85">
        <v>1</v>
      </c>
      <c r="L37" s="85">
        <v>39</v>
      </c>
      <c r="M37" s="85"/>
      <c r="N37" s="85"/>
      <c r="O37" s="85"/>
      <c r="P37" s="85"/>
      <c r="Q37" s="85"/>
      <c r="R37" s="85"/>
      <c r="S37" s="85"/>
      <c r="T37" s="85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7:35" x14ac:dyDescent="0.25">
      <c r="G38" s="84" t="s">
        <v>248</v>
      </c>
      <c r="H38" s="84" t="s">
        <v>2059</v>
      </c>
      <c r="I38" s="84" t="s">
        <v>1409</v>
      </c>
      <c r="J38" s="84" t="s">
        <v>1408</v>
      </c>
      <c r="K38" s="85">
        <v>7</v>
      </c>
      <c r="L38" s="85">
        <v>241</v>
      </c>
      <c r="M38" s="85"/>
      <c r="N38" s="85"/>
      <c r="O38" s="85"/>
      <c r="P38" s="85"/>
      <c r="Q38" s="85"/>
      <c r="R38" s="85"/>
      <c r="S38" s="85"/>
      <c r="T38" s="85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7:35" x14ac:dyDescent="0.25">
      <c r="G39" s="84" t="s">
        <v>271</v>
      </c>
      <c r="H39" s="84" t="s">
        <v>2060</v>
      </c>
      <c r="I39" s="84" t="s">
        <v>1448</v>
      </c>
      <c r="J39" s="84" t="s">
        <v>1447</v>
      </c>
      <c r="K39" s="85">
        <v>8</v>
      </c>
      <c r="L39" s="85">
        <v>184</v>
      </c>
      <c r="M39" s="85"/>
      <c r="N39" s="85"/>
      <c r="O39" s="85">
        <v>1</v>
      </c>
      <c r="P39" s="85">
        <v>16</v>
      </c>
      <c r="Q39" s="85"/>
      <c r="R39" s="85"/>
      <c r="S39" s="85"/>
      <c r="T39" s="85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7:35" x14ac:dyDescent="0.25">
      <c r="G40" s="84" t="s">
        <v>233</v>
      </c>
      <c r="H40" s="84" t="s">
        <v>2061</v>
      </c>
      <c r="I40" s="84" t="s">
        <v>361</v>
      </c>
      <c r="J40" s="84" t="s">
        <v>360</v>
      </c>
      <c r="K40" s="85"/>
      <c r="L40" s="85"/>
      <c r="M40" s="85"/>
      <c r="N40" s="85"/>
      <c r="O40" s="85"/>
      <c r="P40" s="85"/>
      <c r="Q40" s="85">
        <v>1</v>
      </c>
      <c r="R40" s="85">
        <v>44</v>
      </c>
      <c r="S40" s="85"/>
      <c r="T40" s="85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7:35" x14ac:dyDescent="0.25">
      <c r="G41" s="84" t="s">
        <v>273</v>
      </c>
      <c r="H41" s="84" t="s">
        <v>2062</v>
      </c>
      <c r="I41" s="84" t="s">
        <v>1463</v>
      </c>
      <c r="J41" s="84" t="s">
        <v>1462</v>
      </c>
      <c r="K41" s="85">
        <v>3</v>
      </c>
      <c r="L41" s="85">
        <v>69</v>
      </c>
      <c r="M41" s="85"/>
      <c r="N41" s="85"/>
      <c r="O41" s="85"/>
      <c r="P41" s="85"/>
      <c r="Q41" s="85"/>
      <c r="R41" s="85"/>
      <c r="S41" s="85"/>
      <c r="T41" s="85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7:35" x14ac:dyDescent="0.25">
      <c r="G42" s="84" t="s">
        <v>275</v>
      </c>
      <c r="H42" s="84" t="s">
        <v>2063</v>
      </c>
      <c r="I42" s="84" t="s">
        <v>763</v>
      </c>
      <c r="J42" s="84" t="s">
        <v>762</v>
      </c>
      <c r="K42" s="85">
        <v>3</v>
      </c>
      <c r="L42" s="85">
        <v>162</v>
      </c>
      <c r="M42" s="85"/>
      <c r="N42" s="85"/>
      <c r="O42" s="85"/>
      <c r="P42" s="85"/>
      <c r="Q42" s="85"/>
      <c r="R42" s="85"/>
      <c r="S42" s="85"/>
      <c r="T42" s="85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7:35" x14ac:dyDescent="0.25">
      <c r="G43" s="84" t="s">
        <v>254</v>
      </c>
      <c r="H43" s="84" t="s">
        <v>2064</v>
      </c>
      <c r="I43" s="84" t="s">
        <v>1460</v>
      </c>
      <c r="J43" s="84" t="s">
        <v>1459</v>
      </c>
      <c r="K43" s="85"/>
      <c r="L43" s="85"/>
      <c r="M43" s="85">
        <v>5</v>
      </c>
      <c r="N43" s="85">
        <v>0</v>
      </c>
      <c r="O43" s="85"/>
      <c r="P43" s="85"/>
      <c r="Q43" s="85"/>
      <c r="R43" s="85"/>
      <c r="S43" s="85"/>
      <c r="T43" s="85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7:35" x14ac:dyDescent="0.25">
      <c r="G44" s="84" t="s">
        <v>252</v>
      </c>
      <c r="H44" s="84" t="s">
        <v>2065</v>
      </c>
      <c r="I44" s="84" t="s">
        <v>1536</v>
      </c>
      <c r="J44" s="84" t="s">
        <v>1535</v>
      </c>
      <c r="K44" s="85">
        <v>2</v>
      </c>
      <c r="L44" s="85">
        <v>88</v>
      </c>
      <c r="M44" s="85"/>
      <c r="N44" s="85"/>
      <c r="O44" s="85"/>
      <c r="P44" s="85"/>
      <c r="Q44" s="85"/>
      <c r="R44" s="85"/>
      <c r="S44" s="85"/>
      <c r="T44" s="85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7:35" x14ac:dyDescent="0.25">
      <c r="G45" s="84" t="s">
        <v>256</v>
      </c>
      <c r="H45" s="84" t="s">
        <v>2066</v>
      </c>
      <c r="I45" s="84" t="s">
        <v>416</v>
      </c>
      <c r="J45" s="84" t="s">
        <v>415</v>
      </c>
      <c r="K45" s="85">
        <v>1</v>
      </c>
      <c r="L45" s="85">
        <v>23</v>
      </c>
      <c r="M45" s="85"/>
      <c r="N45" s="85"/>
      <c r="O45" s="85"/>
      <c r="P45" s="85"/>
      <c r="Q45" s="85"/>
      <c r="R45" s="85"/>
      <c r="S45" s="85"/>
      <c r="T45" s="8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7:35" x14ac:dyDescent="0.25">
      <c r="G46" s="84" t="s">
        <v>296</v>
      </c>
      <c r="H46" s="84" t="s">
        <v>2067</v>
      </c>
      <c r="I46" s="84" t="s">
        <v>1571</v>
      </c>
      <c r="J46" s="84" t="s">
        <v>1570</v>
      </c>
      <c r="K46" s="85"/>
      <c r="L46" s="85"/>
      <c r="M46" s="85"/>
      <c r="N46" s="85"/>
      <c r="O46" s="85">
        <v>5</v>
      </c>
      <c r="P46" s="85">
        <v>80</v>
      </c>
      <c r="Q46" s="85"/>
      <c r="R46" s="85"/>
      <c r="S46" s="85"/>
      <c r="T46" s="85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7:35" x14ac:dyDescent="0.25">
      <c r="G47" s="84" t="s">
        <v>279</v>
      </c>
      <c r="H47" s="84" t="s">
        <v>2068</v>
      </c>
      <c r="I47" s="84" t="s">
        <v>652</v>
      </c>
      <c r="J47" s="84" t="s">
        <v>651</v>
      </c>
      <c r="K47" s="85"/>
      <c r="L47" s="85"/>
      <c r="M47" s="85"/>
      <c r="N47" s="85"/>
      <c r="O47" s="85">
        <v>12</v>
      </c>
      <c r="P47" s="85">
        <v>192</v>
      </c>
      <c r="Q47" s="85"/>
      <c r="R47" s="85"/>
      <c r="S47" s="85"/>
      <c r="T47" s="8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7:35" x14ac:dyDescent="0.25">
      <c r="G48" s="84" t="s">
        <v>221</v>
      </c>
      <c r="H48" s="84" t="s">
        <v>2069</v>
      </c>
      <c r="I48" s="84" t="s">
        <v>815</v>
      </c>
      <c r="J48" s="84" t="s">
        <v>814</v>
      </c>
      <c r="K48" s="85">
        <v>4</v>
      </c>
      <c r="L48" s="85">
        <v>144</v>
      </c>
      <c r="M48" s="85"/>
      <c r="N48" s="85"/>
      <c r="O48" s="85">
        <v>1</v>
      </c>
      <c r="P48" s="85">
        <v>16</v>
      </c>
      <c r="Q48" s="85"/>
      <c r="R48" s="85"/>
      <c r="S48" s="85">
        <v>12</v>
      </c>
      <c r="T48" s="85">
        <v>192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7:35" x14ac:dyDescent="0.25">
      <c r="G49" s="84" t="s">
        <v>290</v>
      </c>
      <c r="H49" s="84" t="s">
        <v>2070</v>
      </c>
      <c r="I49" s="84" t="s">
        <v>784</v>
      </c>
      <c r="J49" s="84" t="s">
        <v>783</v>
      </c>
      <c r="K49" s="85"/>
      <c r="L49" s="85"/>
      <c r="M49" s="85"/>
      <c r="N49" s="85"/>
      <c r="O49" s="85">
        <v>1</v>
      </c>
      <c r="P49" s="85">
        <v>16</v>
      </c>
      <c r="Q49" s="85"/>
      <c r="R49" s="85"/>
      <c r="S49" s="85"/>
      <c r="T49" s="8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7:35" x14ac:dyDescent="0.25">
      <c r="G50" s="84" t="s">
        <v>86</v>
      </c>
      <c r="K50" s="85">
        <v>80</v>
      </c>
      <c r="L50" s="85">
        <v>2808</v>
      </c>
      <c r="M50" s="85">
        <v>5</v>
      </c>
      <c r="N50" s="85">
        <v>0</v>
      </c>
      <c r="O50" s="85">
        <v>49</v>
      </c>
      <c r="P50" s="85">
        <v>784</v>
      </c>
      <c r="Q50" s="85">
        <v>1</v>
      </c>
      <c r="R50" s="85">
        <v>44</v>
      </c>
      <c r="S50" s="85">
        <v>12</v>
      </c>
      <c r="T50" s="85">
        <v>192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7:35" x14ac:dyDescent="0.25">
      <c r="AE51"/>
      <c r="AF51"/>
      <c r="AG51"/>
      <c r="AH51"/>
      <c r="AI51"/>
    </row>
  </sheetData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9"/>
  <sheetViews>
    <sheetView workbookViewId="0">
      <selection activeCell="A12" sqref="A12:XFD12"/>
    </sheetView>
  </sheetViews>
  <sheetFormatPr defaultRowHeight="15" x14ac:dyDescent="0.25"/>
  <cols>
    <col min="1" max="1" width="20.42578125" bestFit="1" customWidth="1"/>
    <col min="2" max="2" width="39.42578125" bestFit="1" customWidth="1"/>
    <col min="3" max="3" width="29.7109375" bestFit="1" customWidth="1"/>
    <col min="4" max="4" width="7.7109375" bestFit="1" customWidth="1"/>
  </cols>
  <sheetData>
    <row r="1" spans="1:4" ht="15.75" x14ac:dyDescent="0.25">
      <c r="A1" s="13" t="s">
        <v>88</v>
      </c>
      <c r="B1" s="13" t="s">
        <v>89</v>
      </c>
      <c r="C1" s="13" t="s">
        <v>90</v>
      </c>
      <c r="D1" s="13" t="s">
        <v>0</v>
      </c>
    </row>
    <row r="2" spans="1:4" x14ac:dyDescent="0.25">
      <c r="A2" s="16" t="s">
        <v>5</v>
      </c>
      <c r="B2" s="15" t="s">
        <v>45</v>
      </c>
      <c r="C2" s="15"/>
      <c r="D2" s="19">
        <v>7</v>
      </c>
    </row>
    <row r="3" spans="1:4" x14ac:dyDescent="0.25">
      <c r="A3" s="16" t="s">
        <v>6</v>
      </c>
      <c r="B3" s="15" t="s">
        <v>62</v>
      </c>
      <c r="C3" s="15" t="s">
        <v>91</v>
      </c>
      <c r="D3" s="19">
        <v>1</v>
      </c>
    </row>
    <row r="4" spans="1:4" x14ac:dyDescent="0.25">
      <c r="A4" s="16" t="s">
        <v>8</v>
      </c>
      <c r="B4" s="15" t="s">
        <v>63</v>
      </c>
      <c r="C4" s="15"/>
      <c r="D4" s="19">
        <v>1</v>
      </c>
    </row>
    <row r="5" spans="1:4" x14ac:dyDescent="0.25">
      <c r="A5" s="16" t="s">
        <v>7</v>
      </c>
      <c r="B5" s="15" t="s">
        <v>46</v>
      </c>
      <c r="C5" s="15"/>
      <c r="D5" s="19">
        <v>42</v>
      </c>
    </row>
    <row r="6" spans="1:4" x14ac:dyDescent="0.25">
      <c r="A6" s="16">
        <v>1012365</v>
      </c>
      <c r="B6" s="15" t="s">
        <v>92</v>
      </c>
      <c r="C6" s="15"/>
      <c r="D6" s="19">
        <v>12</v>
      </c>
    </row>
    <row r="7" spans="1:4" x14ac:dyDescent="0.25">
      <c r="A7" s="16">
        <v>10223365</v>
      </c>
      <c r="B7" s="15" t="s">
        <v>42</v>
      </c>
      <c r="C7" s="15"/>
      <c r="D7" s="19">
        <v>2</v>
      </c>
    </row>
    <row r="8" spans="1:4" x14ac:dyDescent="0.25">
      <c r="A8" s="16">
        <v>10236986</v>
      </c>
      <c r="B8" s="15" t="s">
        <v>61</v>
      </c>
      <c r="C8" s="15"/>
      <c r="D8" s="19">
        <v>1</v>
      </c>
    </row>
    <row r="9" spans="1:4" x14ac:dyDescent="0.25">
      <c r="A9" s="16">
        <v>563295</v>
      </c>
      <c r="B9" s="15" t="s">
        <v>93</v>
      </c>
      <c r="C9" s="15"/>
      <c r="D9" s="19">
        <v>8</v>
      </c>
    </row>
    <row r="10" spans="1:4" x14ac:dyDescent="0.25">
      <c r="A10" s="17">
        <v>136596</v>
      </c>
      <c r="B10" s="18" t="s">
        <v>105</v>
      </c>
      <c r="C10" s="18"/>
      <c r="D10" s="20">
        <v>2</v>
      </c>
    </row>
    <row r="11" spans="1:4" x14ac:dyDescent="0.25">
      <c r="A11" s="16" t="s">
        <v>11</v>
      </c>
      <c r="B11" s="15" t="s">
        <v>48</v>
      </c>
      <c r="C11" s="15" t="s">
        <v>91</v>
      </c>
      <c r="D11" s="19">
        <v>3</v>
      </c>
    </row>
    <row r="12" spans="1:4" x14ac:dyDescent="0.25">
      <c r="A12" s="16">
        <v>22365</v>
      </c>
      <c r="B12" s="15" t="s">
        <v>44</v>
      </c>
      <c r="C12" s="15" t="s">
        <v>94</v>
      </c>
      <c r="D12" s="19">
        <v>13</v>
      </c>
    </row>
    <row r="13" spans="1:4" x14ac:dyDescent="0.25">
      <c r="A13" s="16" t="s">
        <v>12</v>
      </c>
      <c r="B13" s="15" t="s">
        <v>64</v>
      </c>
      <c r="C13" s="15"/>
      <c r="D13" s="19">
        <v>2</v>
      </c>
    </row>
    <row r="14" spans="1:4" x14ac:dyDescent="0.25">
      <c r="A14" s="16" t="s">
        <v>13</v>
      </c>
      <c r="B14" s="15" t="s">
        <v>14</v>
      </c>
      <c r="C14" s="15" t="s">
        <v>95</v>
      </c>
      <c r="D14" s="19">
        <v>3</v>
      </c>
    </row>
    <row r="15" spans="1:4" x14ac:dyDescent="0.25">
      <c r="A15" s="16" t="s">
        <v>15</v>
      </c>
      <c r="B15" s="15" t="s">
        <v>65</v>
      </c>
      <c r="C15" s="15" t="s">
        <v>96</v>
      </c>
      <c r="D15" s="19">
        <v>4</v>
      </c>
    </row>
    <row r="16" spans="1:4" x14ac:dyDescent="0.25">
      <c r="A16" s="17" t="s">
        <v>9</v>
      </c>
      <c r="B16" s="18" t="s">
        <v>106</v>
      </c>
      <c r="C16" s="18"/>
      <c r="D16" s="20">
        <v>15</v>
      </c>
    </row>
    <row r="17" spans="1:4" x14ac:dyDescent="0.25">
      <c r="A17" s="17" t="s">
        <v>16</v>
      </c>
      <c r="B17" s="18" t="s">
        <v>97</v>
      </c>
      <c r="C17" s="21" t="s">
        <v>114</v>
      </c>
      <c r="D17" s="20">
        <v>1</v>
      </c>
    </row>
    <row r="18" spans="1:4" x14ac:dyDescent="0.25">
      <c r="A18" s="16" t="s">
        <v>18</v>
      </c>
      <c r="B18" s="15" t="s">
        <v>67</v>
      </c>
      <c r="C18" s="15" t="s">
        <v>96</v>
      </c>
      <c r="D18" s="19">
        <v>7</v>
      </c>
    </row>
    <row r="19" spans="1:4" x14ac:dyDescent="0.25">
      <c r="A19" s="16" t="s">
        <v>20</v>
      </c>
      <c r="B19" s="15" t="s">
        <v>68</v>
      </c>
      <c r="C19" s="15" t="s">
        <v>98</v>
      </c>
      <c r="D19" s="19">
        <v>1</v>
      </c>
    </row>
    <row r="20" spans="1:4" x14ac:dyDescent="0.25">
      <c r="A20" s="17" t="s">
        <v>19</v>
      </c>
      <c r="B20" s="18" t="s">
        <v>107</v>
      </c>
      <c r="C20" s="18"/>
      <c r="D20" s="20">
        <v>56</v>
      </c>
    </row>
    <row r="21" spans="1:4" x14ac:dyDescent="0.25">
      <c r="A21" s="16" t="s">
        <v>4</v>
      </c>
      <c r="B21" s="15" t="s">
        <v>99</v>
      </c>
      <c r="C21" s="15"/>
      <c r="D21" s="19">
        <v>5</v>
      </c>
    </row>
    <row r="22" spans="1:4" x14ac:dyDescent="0.25">
      <c r="A22" s="16" t="s">
        <v>21</v>
      </c>
      <c r="B22" s="15" t="s">
        <v>51</v>
      </c>
      <c r="C22" s="15"/>
      <c r="D22" s="19">
        <v>4</v>
      </c>
    </row>
    <row r="23" spans="1:4" x14ac:dyDescent="0.25">
      <c r="A23" s="16" t="s">
        <v>22</v>
      </c>
      <c r="B23" s="15" t="s">
        <v>69</v>
      </c>
      <c r="C23" s="15"/>
      <c r="D23" s="19">
        <v>2</v>
      </c>
    </row>
    <row r="24" spans="1:4" x14ac:dyDescent="0.25">
      <c r="A24" s="17" t="s">
        <v>23</v>
      </c>
      <c r="B24" s="18" t="s">
        <v>108</v>
      </c>
      <c r="C24" s="18"/>
      <c r="D24" s="20">
        <v>4</v>
      </c>
    </row>
    <row r="25" spans="1:4" x14ac:dyDescent="0.25">
      <c r="A25" s="17" t="s">
        <v>24</v>
      </c>
      <c r="B25" s="18" t="s">
        <v>109</v>
      </c>
      <c r="C25" s="18"/>
      <c r="D25" s="20">
        <v>1</v>
      </c>
    </row>
    <row r="26" spans="1:4" x14ac:dyDescent="0.25">
      <c r="A26" s="16" t="s">
        <v>26</v>
      </c>
      <c r="B26" s="15" t="s">
        <v>70</v>
      </c>
      <c r="C26" s="15" t="s">
        <v>95</v>
      </c>
      <c r="D26" s="19">
        <v>-1</v>
      </c>
    </row>
    <row r="27" spans="1:4" x14ac:dyDescent="0.25">
      <c r="A27" s="16" t="s">
        <v>25</v>
      </c>
      <c r="B27" s="15" t="s">
        <v>53</v>
      </c>
      <c r="C27" s="15" t="s">
        <v>95</v>
      </c>
      <c r="D27" s="19">
        <v>10</v>
      </c>
    </row>
    <row r="28" spans="1:4" x14ac:dyDescent="0.25">
      <c r="A28" s="16" t="s">
        <v>27</v>
      </c>
      <c r="B28" s="15" t="s">
        <v>54</v>
      </c>
      <c r="C28" s="15" t="s">
        <v>95</v>
      </c>
      <c r="D28" s="19">
        <v>1</v>
      </c>
    </row>
    <row r="29" spans="1:4" x14ac:dyDescent="0.25">
      <c r="A29" s="17" t="s">
        <v>28</v>
      </c>
      <c r="B29" s="18" t="s">
        <v>110</v>
      </c>
      <c r="C29" s="18"/>
      <c r="D29" s="20">
        <v>11</v>
      </c>
    </row>
    <row r="30" spans="1:4" x14ac:dyDescent="0.25">
      <c r="A30" s="16" t="s">
        <v>29</v>
      </c>
      <c r="B30" s="15" t="s">
        <v>30</v>
      </c>
      <c r="C30" s="15" t="s">
        <v>95</v>
      </c>
      <c r="D30" s="19">
        <v>9</v>
      </c>
    </row>
    <row r="31" spans="1:4" x14ac:dyDescent="0.25">
      <c r="A31" s="16" t="s">
        <v>31</v>
      </c>
      <c r="B31" s="15" t="s">
        <v>71</v>
      </c>
      <c r="C31" s="15"/>
      <c r="D31" s="19">
        <v>1</v>
      </c>
    </row>
    <row r="32" spans="1:4" x14ac:dyDescent="0.25">
      <c r="A32" s="17" t="s">
        <v>32</v>
      </c>
      <c r="B32" s="18" t="s">
        <v>111</v>
      </c>
      <c r="C32" s="18"/>
      <c r="D32" s="20">
        <v>8</v>
      </c>
    </row>
    <row r="33" spans="1:4" x14ac:dyDescent="0.25">
      <c r="A33" s="16" t="s">
        <v>34</v>
      </c>
      <c r="B33" s="15" t="s">
        <v>57</v>
      </c>
      <c r="C33" s="15" t="s">
        <v>95</v>
      </c>
      <c r="D33" s="19">
        <v>4</v>
      </c>
    </row>
    <row r="34" spans="1:4" x14ac:dyDescent="0.25">
      <c r="A34" s="16" t="s">
        <v>33</v>
      </c>
      <c r="B34" s="15" t="s">
        <v>56</v>
      </c>
      <c r="C34" s="15" t="s">
        <v>95</v>
      </c>
      <c r="D34" s="19">
        <v>23</v>
      </c>
    </row>
    <row r="35" spans="1:4" x14ac:dyDescent="0.25">
      <c r="A35" s="17" t="s">
        <v>35</v>
      </c>
      <c r="B35" s="18" t="s">
        <v>112</v>
      </c>
      <c r="C35" s="18"/>
      <c r="D35" s="20">
        <v>5</v>
      </c>
    </row>
    <row r="36" spans="1:4" x14ac:dyDescent="0.25">
      <c r="A36" s="16" t="s">
        <v>37</v>
      </c>
      <c r="B36" s="15" t="s">
        <v>100</v>
      </c>
      <c r="C36" s="15"/>
      <c r="D36" s="19">
        <v>1</v>
      </c>
    </row>
    <row r="37" spans="1:4" x14ac:dyDescent="0.25">
      <c r="A37" s="17" t="s">
        <v>38</v>
      </c>
      <c r="B37" s="18" t="s">
        <v>113</v>
      </c>
      <c r="C37" s="18"/>
      <c r="D37" s="20">
        <v>2</v>
      </c>
    </row>
    <row r="39" spans="1:4" x14ac:dyDescent="0.25">
      <c r="C39" s="2" t="s">
        <v>118</v>
      </c>
      <c r="D39" s="2">
        <f>SUM(D2:D37)</f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13"/>
  <sheetViews>
    <sheetView zoomScale="70" zoomScaleNormal="70" workbookViewId="0">
      <selection activeCell="B84" sqref="B84"/>
    </sheetView>
  </sheetViews>
  <sheetFormatPr defaultRowHeight="15" x14ac:dyDescent="0.25"/>
  <cols>
    <col min="1" max="1" width="9.140625" style="7"/>
    <col min="2" max="2" width="11.5703125" style="93" customWidth="1"/>
    <col min="3" max="3" width="34.85546875" bestFit="1" customWidth="1"/>
    <col min="4" max="4" width="12.85546875" style="93" customWidth="1"/>
    <col min="5" max="5" width="13.5703125" bestFit="1" customWidth="1"/>
    <col min="8" max="8" width="11.42578125" bestFit="1" customWidth="1"/>
    <col min="10" max="10" width="10.42578125" bestFit="1" customWidth="1"/>
    <col min="11" max="11" width="13.28515625" customWidth="1"/>
    <col min="12" max="12" width="33.140625" style="84" bestFit="1" customWidth="1"/>
    <col min="13" max="13" width="31.42578125" style="118" customWidth="1"/>
    <col min="14" max="14" width="12.7109375" style="118" customWidth="1"/>
    <col min="15" max="15" width="14.85546875" style="118" customWidth="1"/>
    <col min="16" max="17" width="10.85546875" style="46" customWidth="1"/>
    <col min="18" max="18" width="37.28515625" customWidth="1"/>
    <col min="19" max="19" width="19.7109375" bestFit="1" customWidth="1"/>
    <col min="20" max="20" width="16.42578125" bestFit="1" customWidth="1"/>
  </cols>
  <sheetData>
    <row r="1" spans="1:20" ht="48.75" x14ac:dyDescent="0.25">
      <c r="A1" s="2" t="s">
        <v>126</v>
      </c>
      <c r="B1" s="94" t="s">
        <v>40</v>
      </c>
      <c r="C1" s="2" t="s">
        <v>1</v>
      </c>
      <c r="D1" s="94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74</v>
      </c>
      <c r="J1" s="2" t="s">
        <v>73</v>
      </c>
      <c r="K1" s="2" t="s">
        <v>72</v>
      </c>
      <c r="L1" s="2" t="s">
        <v>2</v>
      </c>
      <c r="M1" s="119" t="s">
        <v>1675</v>
      </c>
      <c r="N1" s="117" t="s">
        <v>122</v>
      </c>
      <c r="O1" s="117" t="s">
        <v>80</v>
      </c>
      <c r="P1" s="89" t="s">
        <v>81</v>
      </c>
      <c r="Q1" s="89" t="s">
        <v>82</v>
      </c>
      <c r="R1" s="89" t="s">
        <v>1674</v>
      </c>
      <c r="S1" s="110" t="s">
        <v>308</v>
      </c>
      <c r="T1" s="108" t="s">
        <v>307</v>
      </c>
    </row>
    <row r="2" spans="1:20" x14ac:dyDescent="0.25">
      <c r="A2" s="87">
        <v>1</v>
      </c>
      <c r="B2" s="93">
        <v>1012365</v>
      </c>
      <c r="C2" s="84" t="s">
        <v>92</v>
      </c>
      <c r="D2" s="93" t="s">
        <v>220</v>
      </c>
      <c r="E2" s="84">
        <v>713410</v>
      </c>
      <c r="F2" s="84">
        <v>23</v>
      </c>
      <c r="G2" s="84">
        <v>1</v>
      </c>
      <c r="H2" s="84">
        <v>1</v>
      </c>
      <c r="I2" s="84">
        <v>58</v>
      </c>
      <c r="J2" s="84">
        <v>58</v>
      </c>
      <c r="K2" s="92">
        <v>43678</v>
      </c>
      <c r="L2" s="84" t="s">
        <v>221</v>
      </c>
      <c r="M2" s="118" t="str">
        <f>SUBSTITUTE(L2," ","")</f>
        <v>WOODHAVEN9218MARKETIN</v>
      </c>
      <c r="N2" s="118" t="str">
        <f>IF(G2&lt;0,"YES","NO")</f>
        <v>NO</v>
      </c>
      <c r="O2" s="118" t="str">
        <f t="shared" ref="O2:O31" si="0">VLOOKUP(B2,_ItemList,5,FALSE)</f>
        <v>CIGARS</v>
      </c>
      <c r="P2" s="46">
        <f t="shared" ref="P2" si="1">G2*VLOOKUP(B2,_ItemList,9,FALSE)</f>
        <v>1</v>
      </c>
      <c r="Q2" s="46">
        <f t="shared" ref="Q2" si="2">G2*VLOOKUP(B2,_ItemList,10,FALSE)</f>
        <v>49</v>
      </c>
      <c r="R2" t="str">
        <f>VLOOKUP(M2,CTX!A:K,11,FALSE)</f>
        <v>9218 JAMAICA AVE, WOODHAVEN, NY 11421</v>
      </c>
      <c r="S2" t="str">
        <f>VLOOKUP(M2,CTX!A:K,10,FALSE)</f>
        <v xml:space="preserve">814005324                </v>
      </c>
      <c r="T2" t="str">
        <f>VLOOKUP(M2,CTX!A:K,9,FALSE)</f>
        <v xml:space="preserve">2046310-1           </v>
      </c>
    </row>
    <row r="3" spans="1:20" x14ac:dyDescent="0.25">
      <c r="A3" s="87">
        <v>2</v>
      </c>
      <c r="B3" s="93">
        <v>1012365</v>
      </c>
      <c r="C3" s="84" t="s">
        <v>92</v>
      </c>
      <c r="D3" s="93" t="s">
        <v>222</v>
      </c>
      <c r="E3" s="84">
        <v>715327</v>
      </c>
      <c r="F3" s="84">
        <v>2</v>
      </c>
      <c r="G3" s="84">
        <v>1</v>
      </c>
      <c r="H3" s="84">
        <v>1</v>
      </c>
      <c r="I3" s="84">
        <v>58</v>
      </c>
      <c r="J3" s="84">
        <v>58</v>
      </c>
      <c r="K3" s="92">
        <v>43703</v>
      </c>
      <c r="L3" s="84" t="s">
        <v>223</v>
      </c>
      <c r="M3" s="118" t="str">
        <f t="shared" ref="M3:M64" si="3">SUBSTITUTE(L3," ","")</f>
        <v>A&amp;NDELI&amp;GROCINC</v>
      </c>
      <c r="N3" s="118" t="str">
        <f t="shared" ref="N3:N64" si="4">IF(G3&lt;0,"YES","NO")</f>
        <v>NO</v>
      </c>
      <c r="O3" s="118" t="str">
        <f t="shared" si="0"/>
        <v>CIGARS</v>
      </c>
      <c r="P3" s="46">
        <f t="shared" ref="P3:P57" si="5">G3*VLOOKUP(B3,_ItemList,9,FALSE)</f>
        <v>1</v>
      </c>
      <c r="Q3" s="46">
        <f t="shared" ref="Q3:Q57" si="6">G3*VLOOKUP(B3,_ItemList,10,FALSE)</f>
        <v>49</v>
      </c>
      <c r="R3" s="84" t="str">
        <f>VLOOKUP(M3,CTX!A:K,11,FALSE)</f>
        <v>3426 STEINWAY STREET, ASTORIA, NY 11101</v>
      </c>
      <c r="S3" s="84" t="str">
        <f>VLOOKUP(M3,CTX!A:K,10,FALSE)</f>
        <v xml:space="preserve">46-4386457               </v>
      </c>
      <c r="T3" s="84" t="str">
        <f>VLOOKUP(M3,CTX!A:K,9,FALSE)</f>
        <v xml:space="preserve">2003379-887         </v>
      </c>
    </row>
    <row r="4" spans="1:20" x14ac:dyDescent="0.25">
      <c r="A4" s="87">
        <v>3</v>
      </c>
      <c r="B4" s="93">
        <v>1012365</v>
      </c>
      <c r="C4" s="84" t="s">
        <v>92</v>
      </c>
      <c r="D4" s="93" t="s">
        <v>224</v>
      </c>
      <c r="E4" s="84">
        <v>713606</v>
      </c>
      <c r="F4" s="84">
        <v>8</v>
      </c>
      <c r="G4" s="84">
        <v>1</v>
      </c>
      <c r="H4" s="84">
        <v>1</v>
      </c>
      <c r="I4" s="84">
        <v>58</v>
      </c>
      <c r="J4" s="84">
        <v>58</v>
      </c>
      <c r="K4" s="92">
        <v>43680</v>
      </c>
      <c r="L4" s="84" t="s">
        <v>225</v>
      </c>
      <c r="M4" s="118" t="str">
        <f t="shared" si="3"/>
        <v>AATMAENTERPRISESINC.</v>
      </c>
      <c r="N4" s="118" t="str">
        <f t="shared" si="4"/>
        <v>NO</v>
      </c>
      <c r="O4" s="118" t="str">
        <f t="shared" si="0"/>
        <v>CIGARS</v>
      </c>
      <c r="P4" s="46">
        <f t="shared" si="5"/>
        <v>1</v>
      </c>
      <c r="Q4" s="46">
        <f t="shared" si="6"/>
        <v>49</v>
      </c>
      <c r="R4" s="84" t="str">
        <f>VLOOKUP(M4,CTX!A:K,11,FALSE)</f>
        <v>5015 SKILLMAN AVENUE, WOODSIDE, NY 11377</v>
      </c>
      <c r="S4" s="84" t="str">
        <f>VLOOKUP(M4,CTX!A:K,10,FALSE)</f>
        <v xml:space="preserve">461358583                </v>
      </c>
      <c r="T4" s="84" t="str">
        <f>VLOOKUP(M4,CTX!A:K,9,FALSE)</f>
        <v xml:space="preserve">1454488             </v>
      </c>
    </row>
    <row r="5" spans="1:20" x14ac:dyDescent="0.25">
      <c r="A5" s="87">
        <v>4</v>
      </c>
      <c r="B5" s="93">
        <v>1012365</v>
      </c>
      <c r="C5" s="84" t="s">
        <v>92</v>
      </c>
      <c r="D5" s="93" t="s">
        <v>224</v>
      </c>
      <c r="E5" s="84">
        <v>713929</v>
      </c>
      <c r="F5" s="84">
        <v>1</v>
      </c>
      <c r="G5" s="84">
        <v>-1</v>
      </c>
      <c r="H5" s="84">
        <v>-1</v>
      </c>
      <c r="I5" s="84">
        <v>58</v>
      </c>
      <c r="J5" s="84">
        <v>-58</v>
      </c>
      <c r="K5" s="92">
        <v>43684</v>
      </c>
      <c r="L5" s="84" t="s">
        <v>225</v>
      </c>
      <c r="M5" s="118" t="str">
        <f t="shared" si="3"/>
        <v>AATMAENTERPRISESINC.</v>
      </c>
      <c r="N5" s="118" t="str">
        <f t="shared" si="4"/>
        <v>YES</v>
      </c>
      <c r="O5" s="118" t="str">
        <f t="shared" si="0"/>
        <v>CIGARS</v>
      </c>
      <c r="P5" s="46">
        <f t="shared" si="5"/>
        <v>-1</v>
      </c>
      <c r="Q5" s="46">
        <f t="shared" si="6"/>
        <v>-49</v>
      </c>
      <c r="R5" s="84" t="str">
        <f>VLOOKUP(M5,CTX!A:K,11,FALSE)</f>
        <v>5015 SKILLMAN AVENUE, WOODSIDE, NY 11377</v>
      </c>
      <c r="S5" s="84" t="str">
        <f>VLOOKUP(M5,CTX!A:K,10,FALSE)</f>
        <v xml:space="preserve">461358583                </v>
      </c>
      <c r="T5" s="84" t="str">
        <f>VLOOKUP(M5,CTX!A:K,9,FALSE)</f>
        <v xml:space="preserve">1454488             </v>
      </c>
    </row>
    <row r="6" spans="1:20" x14ac:dyDescent="0.25">
      <c r="A6" s="87">
        <v>5</v>
      </c>
      <c r="B6" s="93">
        <v>1012365</v>
      </c>
      <c r="C6" s="84" t="s">
        <v>92</v>
      </c>
      <c r="D6" s="93" t="s">
        <v>226</v>
      </c>
      <c r="E6" s="84">
        <v>714776</v>
      </c>
      <c r="F6" s="84">
        <v>8</v>
      </c>
      <c r="G6" s="84">
        <v>1</v>
      </c>
      <c r="H6" s="84">
        <v>1</v>
      </c>
      <c r="I6" s="84">
        <v>58</v>
      </c>
      <c r="J6" s="84">
        <v>58</v>
      </c>
      <c r="K6" s="92">
        <v>43696</v>
      </c>
      <c r="L6" s="84" t="s">
        <v>227</v>
      </c>
      <c r="M6" s="118" t="str">
        <f t="shared" si="3"/>
        <v>GREENGROCERY&amp;CONLLC</v>
      </c>
      <c r="N6" s="118" t="str">
        <f t="shared" si="4"/>
        <v>NO</v>
      </c>
      <c r="O6" s="118" t="str">
        <f t="shared" si="0"/>
        <v>CIGARS</v>
      </c>
      <c r="P6" s="46">
        <f t="shared" si="5"/>
        <v>1</v>
      </c>
      <c r="Q6" s="46">
        <f t="shared" si="6"/>
        <v>49</v>
      </c>
      <c r="R6" s="84" t="str">
        <f>VLOOKUP(M6,CTX!A:K,11,FALSE)</f>
        <v>82-81 BROADWAY, ELMHURST, NY 11373</v>
      </c>
      <c r="S6" s="84" t="str">
        <f>VLOOKUP(M6,CTX!A:K,10,FALSE)</f>
        <v xml:space="preserve">461104671                </v>
      </c>
      <c r="T6" s="84" t="str">
        <f>VLOOKUP(M6,CTX!A:K,9,FALSE)</f>
        <v xml:space="preserve">1450941             </v>
      </c>
    </row>
    <row r="7" spans="1:20" x14ac:dyDescent="0.25">
      <c r="A7" s="87">
        <v>6</v>
      </c>
      <c r="B7" s="93">
        <v>1012365</v>
      </c>
      <c r="C7" s="84" t="s">
        <v>92</v>
      </c>
      <c r="D7" s="93" t="s">
        <v>228</v>
      </c>
      <c r="E7" s="84">
        <v>715368</v>
      </c>
      <c r="F7" s="84">
        <v>19</v>
      </c>
      <c r="G7" s="84">
        <v>1</v>
      </c>
      <c r="H7" s="84">
        <v>1</v>
      </c>
      <c r="I7" s="84">
        <v>58</v>
      </c>
      <c r="J7" s="84">
        <v>58</v>
      </c>
      <c r="K7" s="92">
        <v>43704</v>
      </c>
      <c r="L7" s="84" t="s">
        <v>229</v>
      </c>
      <c r="M7" s="118" t="str">
        <f t="shared" si="3"/>
        <v>4155MAINSTREETINC</v>
      </c>
      <c r="N7" s="118" t="str">
        <f t="shared" si="4"/>
        <v>NO</v>
      </c>
      <c r="O7" s="118" t="str">
        <f t="shared" si="0"/>
        <v>CIGARS</v>
      </c>
      <c r="P7" s="46">
        <f t="shared" si="5"/>
        <v>1</v>
      </c>
      <c r="Q7" s="46">
        <f t="shared" si="6"/>
        <v>49</v>
      </c>
      <c r="R7" s="84" t="str">
        <f>VLOOKUP(M7,CTX!A:K,11,FALSE)</f>
        <v>41-55 MAIN STREET, FLUSHING, NY 11355</v>
      </c>
      <c r="S7" s="84" t="str">
        <f>VLOOKUP(M7,CTX!A:K,10,FALSE)</f>
        <v xml:space="preserve">11-2841409               </v>
      </c>
      <c r="T7" s="84" t="str">
        <f>VLOOKUP(M7,CTX!A:K,9,FALSE)</f>
        <v xml:space="preserve">1054988             </v>
      </c>
    </row>
    <row r="8" spans="1:20" x14ac:dyDescent="0.25">
      <c r="A8" s="87">
        <v>7</v>
      </c>
      <c r="B8" s="93">
        <v>136596</v>
      </c>
      <c r="C8" s="84" t="s">
        <v>230</v>
      </c>
      <c r="D8" s="93" t="s">
        <v>231</v>
      </c>
      <c r="E8" s="84">
        <v>715763</v>
      </c>
      <c r="F8" s="84">
        <v>37</v>
      </c>
      <c r="G8" s="84">
        <v>1</v>
      </c>
      <c r="H8" s="84">
        <v>1</v>
      </c>
      <c r="I8" s="84">
        <v>63.5</v>
      </c>
      <c r="J8" s="84">
        <v>63.5</v>
      </c>
      <c r="K8" s="92">
        <v>43708</v>
      </c>
      <c r="L8" s="84" t="s">
        <v>232</v>
      </c>
      <c r="M8" s="118" t="str">
        <f t="shared" si="3"/>
        <v>EAGLESERVICECENTER</v>
      </c>
      <c r="N8" s="118" t="str">
        <f t="shared" si="4"/>
        <v>NO</v>
      </c>
      <c r="O8" s="118" t="str">
        <f t="shared" si="0"/>
        <v>CIGARS</v>
      </c>
      <c r="P8" s="46">
        <f t="shared" si="5"/>
        <v>1</v>
      </c>
      <c r="Q8" s="46">
        <f t="shared" si="6"/>
        <v>49</v>
      </c>
      <c r="R8" s="84" t="str">
        <f>VLOOKUP(M8,CTX!A:K,11,FALSE)</f>
        <v>49-05 ASTORIA BLVD, ELMHURST, NY 11370</v>
      </c>
      <c r="S8" s="84" t="str">
        <f>VLOOKUP(M8,CTX!A:K,10,FALSE)</f>
        <v xml:space="preserve">331025949                </v>
      </c>
      <c r="T8" s="84" t="str">
        <f>VLOOKUP(M8,CTX!A:K,9,FALSE)</f>
        <v xml:space="preserve">1153371             </v>
      </c>
    </row>
    <row r="9" spans="1:20" x14ac:dyDescent="0.25">
      <c r="A9" s="87">
        <v>8</v>
      </c>
      <c r="B9" s="93">
        <v>22365</v>
      </c>
      <c r="C9" s="84" t="s">
        <v>44</v>
      </c>
      <c r="D9" s="93">
        <v>1251</v>
      </c>
      <c r="E9" s="84">
        <v>713805</v>
      </c>
      <c r="F9" s="84">
        <v>24</v>
      </c>
      <c r="G9" s="84">
        <v>1</v>
      </c>
      <c r="H9" s="84">
        <v>1</v>
      </c>
      <c r="I9" s="84">
        <v>30</v>
      </c>
      <c r="J9" s="84">
        <v>30</v>
      </c>
      <c r="K9" s="92">
        <v>43683</v>
      </c>
      <c r="L9" s="84" t="s">
        <v>233</v>
      </c>
      <c r="M9" s="118" t="str">
        <f t="shared" si="3"/>
        <v>SHRIHARINEWSSTANDINC</v>
      </c>
      <c r="N9" s="118" t="str">
        <f t="shared" si="4"/>
        <v>NO</v>
      </c>
      <c r="O9" s="118" t="str">
        <f t="shared" si="0"/>
        <v>SNUS</v>
      </c>
      <c r="P9" s="46">
        <f t="shared" si="5"/>
        <v>1</v>
      </c>
      <c r="Q9" s="46">
        <f t="shared" si="6"/>
        <v>44</v>
      </c>
      <c r="R9" s="84" t="str">
        <f>VLOOKUP(M9,CTX!A:K,11,FALSE)</f>
        <v>1251 AVENUE OF AMERICAS, NEW YORK, NY 10020</v>
      </c>
      <c r="S9" s="84" t="str">
        <f>VLOOKUP(M9,CTX!A:K,10,FALSE)</f>
        <v xml:space="preserve">46-3978591               </v>
      </c>
      <c r="T9" s="84" t="str">
        <f>VLOOKUP(M9,CTX!A:K,9,FALSE)</f>
        <v xml:space="preserve">2008372-1793        </v>
      </c>
    </row>
    <row r="10" spans="1:20" x14ac:dyDescent="0.25">
      <c r="A10" s="87">
        <v>9</v>
      </c>
      <c r="B10" s="93">
        <v>563295</v>
      </c>
      <c r="C10" s="84" t="s">
        <v>234</v>
      </c>
      <c r="D10" s="93" t="s">
        <v>226</v>
      </c>
      <c r="E10" s="84">
        <v>713544</v>
      </c>
      <c r="F10" s="84">
        <v>12</v>
      </c>
      <c r="G10" s="84">
        <v>1</v>
      </c>
      <c r="H10" s="84">
        <v>1</v>
      </c>
      <c r="I10" s="84">
        <v>58</v>
      </c>
      <c r="J10" s="84">
        <v>58</v>
      </c>
      <c r="K10" s="92">
        <v>43679</v>
      </c>
      <c r="L10" s="84" t="s">
        <v>227</v>
      </c>
      <c r="M10" s="118" t="str">
        <f t="shared" si="3"/>
        <v>GREENGROCERY&amp;CONLLC</v>
      </c>
      <c r="N10" s="118" t="str">
        <f t="shared" si="4"/>
        <v>NO</v>
      </c>
      <c r="O10" s="118" t="str">
        <f t="shared" si="0"/>
        <v>CIGARS</v>
      </c>
      <c r="P10" s="46">
        <f t="shared" si="5"/>
        <v>1</v>
      </c>
      <c r="Q10" s="46">
        <f t="shared" si="6"/>
        <v>49</v>
      </c>
      <c r="R10" s="84" t="str">
        <f>VLOOKUP(M10,CTX!A:K,11,FALSE)</f>
        <v>82-81 BROADWAY, ELMHURST, NY 11373</v>
      </c>
      <c r="S10" s="84" t="str">
        <f>VLOOKUP(M10,CTX!A:K,10,FALSE)</f>
        <v xml:space="preserve">461104671                </v>
      </c>
      <c r="T10" s="84" t="str">
        <f>VLOOKUP(M10,CTX!A:K,9,FALSE)</f>
        <v xml:space="preserve">1450941             </v>
      </c>
    </row>
    <row r="11" spans="1:20" x14ac:dyDescent="0.25">
      <c r="A11" s="87">
        <v>10</v>
      </c>
      <c r="B11" s="93">
        <v>563295</v>
      </c>
      <c r="C11" s="84" t="s">
        <v>234</v>
      </c>
      <c r="D11" s="93" t="s">
        <v>226</v>
      </c>
      <c r="E11" s="84">
        <v>713620</v>
      </c>
      <c r="F11" s="84">
        <v>4</v>
      </c>
      <c r="G11" s="84">
        <v>1</v>
      </c>
      <c r="H11" s="84">
        <v>1</v>
      </c>
      <c r="I11" s="84">
        <v>58</v>
      </c>
      <c r="J11" s="84">
        <v>58</v>
      </c>
      <c r="K11" s="92">
        <v>43680</v>
      </c>
      <c r="L11" s="84" t="s">
        <v>227</v>
      </c>
      <c r="M11" s="118" t="str">
        <f t="shared" si="3"/>
        <v>GREENGROCERY&amp;CONLLC</v>
      </c>
      <c r="N11" s="118" t="str">
        <f t="shared" si="4"/>
        <v>NO</v>
      </c>
      <c r="O11" s="118" t="str">
        <f t="shared" si="0"/>
        <v>CIGARS</v>
      </c>
      <c r="P11" s="46">
        <f t="shared" si="5"/>
        <v>1</v>
      </c>
      <c r="Q11" s="46">
        <f t="shared" si="6"/>
        <v>49</v>
      </c>
      <c r="R11" s="84" t="str">
        <f>VLOOKUP(M11,CTX!A:K,11,FALSE)</f>
        <v>82-81 BROADWAY, ELMHURST, NY 11373</v>
      </c>
      <c r="S11" s="84" t="str">
        <f>VLOOKUP(M11,CTX!A:K,10,FALSE)</f>
        <v xml:space="preserve">461104671                </v>
      </c>
      <c r="T11" s="84" t="str">
        <f>VLOOKUP(M11,CTX!A:K,9,FALSE)</f>
        <v xml:space="preserve">1450941             </v>
      </c>
    </row>
    <row r="12" spans="1:20" x14ac:dyDescent="0.25">
      <c r="A12" s="87">
        <v>11</v>
      </c>
      <c r="B12" s="93">
        <v>563295</v>
      </c>
      <c r="C12" s="84" t="s">
        <v>234</v>
      </c>
      <c r="D12" s="93" t="s">
        <v>226</v>
      </c>
      <c r="E12" s="84">
        <v>714148</v>
      </c>
      <c r="F12" s="84">
        <v>6</v>
      </c>
      <c r="G12" s="84">
        <v>1</v>
      </c>
      <c r="H12" s="84">
        <v>1</v>
      </c>
      <c r="I12" s="84">
        <v>58</v>
      </c>
      <c r="J12" s="84">
        <v>58</v>
      </c>
      <c r="K12" s="92">
        <v>43687</v>
      </c>
      <c r="L12" s="84" t="s">
        <v>227</v>
      </c>
      <c r="M12" s="118" t="str">
        <f t="shared" si="3"/>
        <v>GREENGROCERY&amp;CONLLC</v>
      </c>
      <c r="N12" s="118" t="str">
        <f t="shared" si="4"/>
        <v>NO</v>
      </c>
      <c r="O12" s="118" t="str">
        <f t="shared" si="0"/>
        <v>CIGARS</v>
      </c>
      <c r="P12" s="46">
        <f t="shared" si="5"/>
        <v>1</v>
      </c>
      <c r="Q12" s="46">
        <f t="shared" si="6"/>
        <v>49</v>
      </c>
      <c r="R12" s="84" t="str">
        <f>VLOOKUP(M12,CTX!A:K,11,FALSE)</f>
        <v>82-81 BROADWAY, ELMHURST, NY 11373</v>
      </c>
      <c r="S12" s="84" t="str">
        <f>VLOOKUP(M12,CTX!A:K,10,FALSE)</f>
        <v xml:space="preserve">461104671                </v>
      </c>
      <c r="T12" s="84" t="str">
        <f>VLOOKUP(M12,CTX!A:K,9,FALSE)</f>
        <v xml:space="preserve">1450941             </v>
      </c>
    </row>
    <row r="13" spans="1:20" x14ac:dyDescent="0.25">
      <c r="A13" s="87">
        <v>12</v>
      </c>
      <c r="B13" s="93">
        <v>563295</v>
      </c>
      <c r="C13" s="84" t="s">
        <v>234</v>
      </c>
      <c r="D13" s="93" t="s">
        <v>226</v>
      </c>
      <c r="E13" s="84">
        <v>714583</v>
      </c>
      <c r="F13" s="84">
        <v>3</v>
      </c>
      <c r="G13" s="84">
        <v>1</v>
      </c>
      <c r="H13" s="84">
        <v>1</v>
      </c>
      <c r="I13" s="84">
        <v>58</v>
      </c>
      <c r="J13" s="84">
        <v>58</v>
      </c>
      <c r="K13" s="92">
        <v>43693</v>
      </c>
      <c r="L13" s="84" t="s">
        <v>227</v>
      </c>
      <c r="M13" s="118" t="str">
        <f t="shared" si="3"/>
        <v>GREENGROCERY&amp;CONLLC</v>
      </c>
      <c r="N13" s="118" t="str">
        <f t="shared" si="4"/>
        <v>NO</v>
      </c>
      <c r="O13" s="118" t="str">
        <f t="shared" si="0"/>
        <v>CIGARS</v>
      </c>
      <c r="P13" s="46">
        <f t="shared" si="5"/>
        <v>1</v>
      </c>
      <c r="Q13" s="46">
        <f t="shared" si="6"/>
        <v>49</v>
      </c>
      <c r="R13" s="84" t="str">
        <f>VLOOKUP(M13,CTX!A:K,11,FALSE)</f>
        <v>82-81 BROADWAY, ELMHURST, NY 11373</v>
      </c>
      <c r="S13" s="84" t="str">
        <f>VLOOKUP(M13,CTX!A:K,10,FALSE)</f>
        <v xml:space="preserve">461104671                </v>
      </c>
      <c r="T13" s="84" t="str">
        <f>VLOOKUP(M13,CTX!A:K,9,FALSE)</f>
        <v xml:space="preserve">1450941             </v>
      </c>
    </row>
    <row r="14" spans="1:20" x14ac:dyDescent="0.25">
      <c r="A14" s="87">
        <v>13</v>
      </c>
      <c r="B14" s="93">
        <v>563295</v>
      </c>
      <c r="C14" s="84" t="s">
        <v>234</v>
      </c>
      <c r="D14" s="93" t="s">
        <v>226</v>
      </c>
      <c r="E14" s="84">
        <v>714923</v>
      </c>
      <c r="F14" s="84">
        <v>8</v>
      </c>
      <c r="G14" s="84">
        <v>1</v>
      </c>
      <c r="H14" s="84">
        <v>1</v>
      </c>
      <c r="I14" s="84">
        <v>58</v>
      </c>
      <c r="J14" s="84">
        <v>58</v>
      </c>
      <c r="K14" s="92">
        <v>43698</v>
      </c>
      <c r="L14" s="84" t="s">
        <v>227</v>
      </c>
      <c r="M14" s="118" t="str">
        <f t="shared" si="3"/>
        <v>GREENGROCERY&amp;CONLLC</v>
      </c>
      <c r="N14" s="118" t="str">
        <f t="shared" si="4"/>
        <v>NO</v>
      </c>
      <c r="O14" s="118" t="str">
        <f t="shared" si="0"/>
        <v>CIGARS</v>
      </c>
      <c r="P14" s="46">
        <f t="shared" si="5"/>
        <v>1</v>
      </c>
      <c r="Q14" s="46">
        <f t="shared" si="6"/>
        <v>49</v>
      </c>
      <c r="R14" s="84" t="str">
        <f>VLOOKUP(M14,CTX!A:K,11,FALSE)</f>
        <v>82-81 BROADWAY, ELMHURST, NY 11373</v>
      </c>
      <c r="S14" s="84" t="str">
        <f>VLOOKUP(M14,CTX!A:K,10,FALSE)</f>
        <v xml:space="preserve">461104671                </v>
      </c>
      <c r="T14" s="84" t="str">
        <f>VLOOKUP(M14,CTX!A:K,9,FALSE)</f>
        <v xml:space="preserve">1450941             </v>
      </c>
    </row>
    <row r="15" spans="1:20" x14ac:dyDescent="0.25">
      <c r="A15" s="87">
        <v>14</v>
      </c>
      <c r="B15" s="93">
        <v>563295</v>
      </c>
      <c r="C15" s="84" t="s">
        <v>234</v>
      </c>
      <c r="D15" s="93" t="s">
        <v>226</v>
      </c>
      <c r="E15" s="84">
        <v>715108</v>
      </c>
      <c r="F15" s="84">
        <v>15</v>
      </c>
      <c r="G15" s="84">
        <v>1</v>
      </c>
      <c r="H15" s="84">
        <v>1</v>
      </c>
      <c r="I15" s="84">
        <v>58</v>
      </c>
      <c r="J15" s="84">
        <v>58</v>
      </c>
      <c r="K15" s="92">
        <v>43700</v>
      </c>
      <c r="L15" s="84" t="s">
        <v>227</v>
      </c>
      <c r="M15" s="118" t="str">
        <f t="shared" si="3"/>
        <v>GREENGROCERY&amp;CONLLC</v>
      </c>
      <c r="N15" s="118" t="str">
        <f t="shared" si="4"/>
        <v>NO</v>
      </c>
      <c r="O15" s="118" t="str">
        <f t="shared" si="0"/>
        <v>CIGARS</v>
      </c>
      <c r="P15" s="46">
        <f t="shared" si="5"/>
        <v>1</v>
      </c>
      <c r="Q15" s="46">
        <f t="shared" si="6"/>
        <v>49</v>
      </c>
      <c r="R15" s="84" t="str">
        <f>VLOOKUP(M15,CTX!A:K,11,FALSE)</f>
        <v>82-81 BROADWAY, ELMHURST, NY 11373</v>
      </c>
      <c r="S15" s="84" t="str">
        <f>VLOOKUP(M15,CTX!A:K,10,FALSE)</f>
        <v xml:space="preserve">461104671                </v>
      </c>
      <c r="T15" s="84" t="str">
        <f>VLOOKUP(M15,CTX!A:K,9,FALSE)</f>
        <v xml:space="preserve">1450941             </v>
      </c>
    </row>
    <row r="16" spans="1:20" x14ac:dyDescent="0.25">
      <c r="A16" s="87">
        <v>15</v>
      </c>
      <c r="B16" s="93">
        <v>563295</v>
      </c>
      <c r="C16" s="84" t="s">
        <v>234</v>
      </c>
      <c r="D16" s="93" t="s">
        <v>226</v>
      </c>
      <c r="E16" s="84">
        <v>715635</v>
      </c>
      <c r="F16" s="84">
        <v>6</v>
      </c>
      <c r="G16" s="84">
        <v>1</v>
      </c>
      <c r="H16" s="84">
        <v>1</v>
      </c>
      <c r="I16" s="84">
        <v>58</v>
      </c>
      <c r="J16" s="84">
        <v>58</v>
      </c>
      <c r="K16" s="92">
        <v>43707</v>
      </c>
      <c r="L16" s="84" t="s">
        <v>227</v>
      </c>
      <c r="M16" s="118" t="str">
        <f t="shared" si="3"/>
        <v>GREENGROCERY&amp;CONLLC</v>
      </c>
      <c r="N16" s="118" t="str">
        <f t="shared" si="4"/>
        <v>NO</v>
      </c>
      <c r="O16" s="118" t="str">
        <f t="shared" si="0"/>
        <v>CIGARS</v>
      </c>
      <c r="P16" s="46">
        <f t="shared" si="5"/>
        <v>1</v>
      </c>
      <c r="Q16" s="46">
        <f t="shared" si="6"/>
        <v>49</v>
      </c>
      <c r="R16" s="84" t="str">
        <f>VLOOKUP(M16,CTX!A:K,11,FALSE)</f>
        <v>82-81 BROADWAY, ELMHURST, NY 11373</v>
      </c>
      <c r="S16" s="84" t="str">
        <f>VLOOKUP(M16,CTX!A:K,10,FALSE)</f>
        <v xml:space="preserve">461104671                </v>
      </c>
      <c r="T16" s="84" t="str">
        <f>VLOOKUP(M16,CTX!A:K,9,FALSE)</f>
        <v xml:space="preserve">1450941             </v>
      </c>
    </row>
    <row r="17" spans="1:20" x14ac:dyDescent="0.25">
      <c r="A17" s="87">
        <v>16</v>
      </c>
      <c r="B17" s="93">
        <v>563295</v>
      </c>
      <c r="C17" s="84" t="s">
        <v>234</v>
      </c>
      <c r="D17" s="93" t="s">
        <v>226</v>
      </c>
      <c r="E17" s="84">
        <v>715738</v>
      </c>
      <c r="F17" s="84">
        <v>9</v>
      </c>
      <c r="G17" s="84">
        <v>1</v>
      </c>
      <c r="H17" s="84">
        <v>1</v>
      </c>
      <c r="I17" s="84">
        <v>58</v>
      </c>
      <c r="J17" s="84">
        <v>58</v>
      </c>
      <c r="K17" s="92">
        <v>43708</v>
      </c>
      <c r="L17" s="84" t="s">
        <v>227</v>
      </c>
      <c r="M17" s="118" t="str">
        <f t="shared" si="3"/>
        <v>GREENGROCERY&amp;CONLLC</v>
      </c>
      <c r="N17" s="118" t="str">
        <f t="shared" si="4"/>
        <v>NO</v>
      </c>
      <c r="O17" s="118" t="str">
        <f t="shared" si="0"/>
        <v>CIGARS</v>
      </c>
      <c r="P17" s="46">
        <f t="shared" si="5"/>
        <v>1</v>
      </c>
      <c r="Q17" s="46">
        <f t="shared" si="6"/>
        <v>49</v>
      </c>
      <c r="R17" s="84" t="str">
        <f>VLOOKUP(M17,CTX!A:K,11,FALSE)</f>
        <v>82-81 BROADWAY, ELMHURST, NY 11373</v>
      </c>
      <c r="S17" s="84" t="str">
        <f>VLOOKUP(M17,CTX!A:K,10,FALSE)</f>
        <v xml:space="preserve">461104671                </v>
      </c>
      <c r="T17" s="84" t="str">
        <f>VLOOKUP(M17,CTX!A:K,9,FALSE)</f>
        <v xml:space="preserve">1450941             </v>
      </c>
    </row>
    <row r="18" spans="1:20" x14ac:dyDescent="0.25">
      <c r="A18" s="87">
        <v>17</v>
      </c>
      <c r="B18" s="93" t="s">
        <v>7</v>
      </c>
      <c r="C18" s="84" t="s">
        <v>46</v>
      </c>
      <c r="D18" s="93">
        <v>5901</v>
      </c>
      <c r="E18" s="84">
        <v>713992</v>
      </c>
      <c r="F18" s="84">
        <v>2</v>
      </c>
      <c r="G18" s="84">
        <v>2</v>
      </c>
      <c r="H18" s="84">
        <v>2</v>
      </c>
      <c r="I18" s="84">
        <v>50</v>
      </c>
      <c r="J18" s="84">
        <v>100</v>
      </c>
      <c r="K18" s="92">
        <v>43685</v>
      </c>
      <c r="L18" s="84" t="s">
        <v>235</v>
      </c>
      <c r="M18" s="118" t="str">
        <f t="shared" si="3"/>
        <v>7-11STORE#34439</v>
      </c>
      <c r="N18" s="118" t="str">
        <f t="shared" si="4"/>
        <v>NO</v>
      </c>
      <c r="O18" s="118" t="str">
        <f t="shared" si="0"/>
        <v>CIGARS</v>
      </c>
      <c r="P18" s="46">
        <f t="shared" si="5"/>
        <v>2</v>
      </c>
      <c r="Q18" s="46">
        <f t="shared" si="6"/>
        <v>78</v>
      </c>
      <c r="R18" s="84" t="s">
        <v>2023</v>
      </c>
      <c r="S18" s="84" t="s">
        <v>2025</v>
      </c>
      <c r="T18" s="84" t="s">
        <v>2024</v>
      </c>
    </row>
    <row r="19" spans="1:20" x14ac:dyDescent="0.25">
      <c r="A19" s="87">
        <v>18</v>
      </c>
      <c r="B19" s="93" t="s">
        <v>7</v>
      </c>
      <c r="C19" s="84" t="s">
        <v>46</v>
      </c>
      <c r="D19" s="93" t="s">
        <v>236</v>
      </c>
      <c r="E19" s="84">
        <v>714265</v>
      </c>
      <c r="F19" s="84">
        <v>2</v>
      </c>
      <c r="G19" s="84">
        <v>1</v>
      </c>
      <c r="H19" s="84">
        <v>1</v>
      </c>
      <c r="I19" s="84">
        <v>50</v>
      </c>
      <c r="J19" s="84">
        <v>50</v>
      </c>
      <c r="K19" s="92">
        <v>43689</v>
      </c>
      <c r="L19" s="84" t="s">
        <v>237</v>
      </c>
      <c r="M19" s="118" t="str">
        <f t="shared" si="3"/>
        <v>8001GOURMETDELIINC</v>
      </c>
      <c r="N19" s="118" t="str">
        <f t="shared" si="4"/>
        <v>NO</v>
      </c>
      <c r="O19" s="118" t="str">
        <f t="shared" si="0"/>
        <v>CIGARS</v>
      </c>
      <c r="P19" s="46">
        <f t="shared" si="5"/>
        <v>1</v>
      </c>
      <c r="Q19" s="46">
        <f t="shared" si="6"/>
        <v>39</v>
      </c>
      <c r="R19" s="84" t="str">
        <f>VLOOKUP(M19,CTX!A:K,11,FALSE)</f>
        <v>8001 NORTHERN BLVD, JACKSON HEIGHTS, NY 11372</v>
      </c>
      <c r="S19" s="84" t="str">
        <f>VLOOKUP(M19,CTX!A:K,10,FALSE)</f>
        <v xml:space="preserve">82-4096265               </v>
      </c>
      <c r="T19" s="84" t="str">
        <f>VLOOKUP(M19,CTX!A:K,9,FALSE)</f>
        <v xml:space="preserve">2066828-1           </v>
      </c>
    </row>
    <row r="20" spans="1:20" x14ac:dyDescent="0.25">
      <c r="A20" s="87">
        <v>19</v>
      </c>
      <c r="B20" s="93" t="s">
        <v>7</v>
      </c>
      <c r="C20" s="84" t="s">
        <v>46</v>
      </c>
      <c r="D20" s="93" t="s">
        <v>238</v>
      </c>
      <c r="E20" s="84">
        <v>715063</v>
      </c>
      <c r="F20" s="84">
        <v>7</v>
      </c>
      <c r="G20" s="84">
        <v>1</v>
      </c>
      <c r="H20" s="84">
        <v>1</v>
      </c>
      <c r="I20" s="84">
        <v>50</v>
      </c>
      <c r="J20" s="84">
        <v>50</v>
      </c>
      <c r="K20" s="92">
        <v>43700</v>
      </c>
      <c r="L20" s="84" t="s">
        <v>239</v>
      </c>
      <c r="M20" s="118" t="str">
        <f t="shared" si="3"/>
        <v>RAHMANCANDY&amp;TOB.INC.</v>
      </c>
      <c r="N20" s="118" t="str">
        <f t="shared" si="4"/>
        <v>NO</v>
      </c>
      <c r="O20" s="118" t="str">
        <f t="shared" si="0"/>
        <v>CIGARS</v>
      </c>
      <c r="P20" s="46">
        <f t="shared" si="5"/>
        <v>1</v>
      </c>
      <c r="Q20" s="46">
        <f t="shared" si="6"/>
        <v>39</v>
      </c>
      <c r="R20" s="84" t="str">
        <f>VLOOKUP(M20,CTX!A:K,11,FALSE)</f>
        <v>94A CHAMBERS STREET, NEW YORK, NY 10007</v>
      </c>
      <c r="S20" s="84" t="str">
        <f>VLOOKUP(M20,CTX!A:K,10,FALSE)</f>
        <v xml:space="preserve">263070815                </v>
      </c>
      <c r="T20" s="84" t="str">
        <f>VLOOKUP(M20,CTX!A:K,9,FALSE)</f>
        <v xml:space="preserve">1299543             </v>
      </c>
    </row>
    <row r="21" spans="1:20" x14ac:dyDescent="0.25">
      <c r="A21" s="87">
        <v>20</v>
      </c>
      <c r="B21" s="93" t="s">
        <v>7</v>
      </c>
      <c r="C21" s="84" t="s">
        <v>46</v>
      </c>
      <c r="D21" s="93" t="s">
        <v>222</v>
      </c>
      <c r="E21" s="84">
        <v>713655</v>
      </c>
      <c r="F21" s="84">
        <v>4</v>
      </c>
      <c r="G21" s="84">
        <v>1</v>
      </c>
      <c r="H21" s="84">
        <v>1</v>
      </c>
      <c r="I21" s="84">
        <v>50</v>
      </c>
      <c r="J21" s="84">
        <v>50</v>
      </c>
      <c r="K21" s="92">
        <v>43680</v>
      </c>
      <c r="L21" s="84" t="s">
        <v>223</v>
      </c>
      <c r="M21" s="118" t="str">
        <f t="shared" si="3"/>
        <v>A&amp;NDELI&amp;GROCINC</v>
      </c>
      <c r="N21" s="118" t="str">
        <f t="shared" si="4"/>
        <v>NO</v>
      </c>
      <c r="O21" s="118" t="str">
        <f t="shared" si="0"/>
        <v>CIGARS</v>
      </c>
      <c r="P21" s="46">
        <f t="shared" si="5"/>
        <v>1</v>
      </c>
      <c r="Q21" s="46">
        <f t="shared" si="6"/>
        <v>39</v>
      </c>
      <c r="R21" s="84" t="str">
        <f>VLOOKUP(M21,CTX!A:K,11,FALSE)</f>
        <v>3426 STEINWAY STREET, ASTORIA, NY 11101</v>
      </c>
      <c r="S21" s="84" t="str">
        <f>VLOOKUP(M21,CTX!A:K,10,FALSE)</f>
        <v xml:space="preserve">46-4386457               </v>
      </c>
      <c r="T21" s="84" t="str">
        <f>VLOOKUP(M21,CTX!A:K,9,FALSE)</f>
        <v xml:space="preserve">2003379-887         </v>
      </c>
    </row>
    <row r="22" spans="1:20" x14ac:dyDescent="0.25">
      <c r="A22" s="87">
        <v>21</v>
      </c>
      <c r="B22" s="93" t="s">
        <v>7</v>
      </c>
      <c r="C22" s="84" t="s">
        <v>46</v>
      </c>
      <c r="D22" s="93" t="s">
        <v>222</v>
      </c>
      <c r="E22" s="84">
        <v>715100</v>
      </c>
      <c r="F22" s="84">
        <v>9</v>
      </c>
      <c r="G22" s="84">
        <v>1</v>
      </c>
      <c r="H22" s="84">
        <v>1</v>
      </c>
      <c r="I22" s="84">
        <v>50</v>
      </c>
      <c r="J22" s="84">
        <v>50</v>
      </c>
      <c r="K22" s="92">
        <v>43700</v>
      </c>
      <c r="L22" s="84" t="s">
        <v>223</v>
      </c>
      <c r="M22" s="118" t="str">
        <f t="shared" si="3"/>
        <v>A&amp;NDELI&amp;GROCINC</v>
      </c>
      <c r="N22" s="118" t="str">
        <f t="shared" si="4"/>
        <v>NO</v>
      </c>
      <c r="O22" s="118" t="str">
        <f t="shared" si="0"/>
        <v>CIGARS</v>
      </c>
      <c r="P22" s="46">
        <f t="shared" si="5"/>
        <v>1</v>
      </c>
      <c r="Q22" s="46">
        <f t="shared" si="6"/>
        <v>39</v>
      </c>
      <c r="R22" s="84" t="str">
        <f>VLOOKUP(M22,CTX!A:K,11,FALSE)</f>
        <v>3426 STEINWAY STREET, ASTORIA, NY 11101</v>
      </c>
      <c r="S22" s="84" t="str">
        <f>VLOOKUP(M22,CTX!A:K,10,FALSE)</f>
        <v xml:space="preserve">46-4386457               </v>
      </c>
      <c r="T22" s="84" t="str">
        <f>VLOOKUP(M22,CTX!A:K,9,FALSE)</f>
        <v xml:space="preserve">2003379-887         </v>
      </c>
    </row>
    <row r="23" spans="1:20" x14ac:dyDescent="0.25">
      <c r="A23" s="87">
        <v>22</v>
      </c>
      <c r="B23" s="93" t="s">
        <v>7</v>
      </c>
      <c r="C23" s="84" t="s">
        <v>46</v>
      </c>
      <c r="D23" s="93" t="s">
        <v>240</v>
      </c>
      <c r="E23" s="84">
        <v>713462</v>
      </c>
      <c r="F23" s="84">
        <v>18</v>
      </c>
      <c r="G23" s="84">
        <v>1</v>
      </c>
      <c r="H23" s="84">
        <v>1</v>
      </c>
      <c r="I23" s="84">
        <v>50</v>
      </c>
      <c r="J23" s="84">
        <v>50</v>
      </c>
      <c r="K23" s="92">
        <v>43678</v>
      </c>
      <c r="L23" s="84" t="s">
        <v>241</v>
      </c>
      <c r="M23" s="118" t="str">
        <f t="shared" si="3"/>
        <v>AKSHAR19INC</v>
      </c>
      <c r="N23" s="118" t="str">
        <f t="shared" si="4"/>
        <v>NO</v>
      </c>
      <c r="O23" s="118" t="str">
        <f t="shared" si="0"/>
        <v>CIGARS</v>
      </c>
      <c r="P23" s="46">
        <f t="shared" si="5"/>
        <v>1</v>
      </c>
      <c r="Q23" s="46">
        <f t="shared" si="6"/>
        <v>39</v>
      </c>
      <c r="R23" s="84" t="str">
        <f>VLOOKUP(M23,CTX!A:K,11,FALSE)</f>
        <v>6116 QUEENS BLVD., WOODSIDE, NY 11377</v>
      </c>
      <c r="S23" s="84" t="str">
        <f>VLOOKUP(M23,CTX!A:K,10,FALSE)</f>
        <v xml:space="preserve">81-2416804               </v>
      </c>
      <c r="T23" s="84" t="str">
        <f>VLOOKUP(M23,CTX!A:K,9,FALSE)</f>
        <v xml:space="preserve">2040909-1           </v>
      </c>
    </row>
    <row r="24" spans="1:20" x14ac:dyDescent="0.25">
      <c r="A24" s="87">
        <v>23</v>
      </c>
      <c r="B24" s="93" t="s">
        <v>7</v>
      </c>
      <c r="C24" s="84" t="s">
        <v>46</v>
      </c>
      <c r="D24" s="93" t="s">
        <v>240</v>
      </c>
      <c r="E24" s="84">
        <v>714572</v>
      </c>
      <c r="F24" s="84">
        <v>21</v>
      </c>
      <c r="G24" s="84">
        <v>1</v>
      </c>
      <c r="H24" s="84">
        <v>1</v>
      </c>
      <c r="I24" s="84">
        <v>50</v>
      </c>
      <c r="J24" s="84">
        <v>50</v>
      </c>
      <c r="K24" s="92">
        <v>43693</v>
      </c>
      <c r="L24" s="84" t="s">
        <v>241</v>
      </c>
      <c r="M24" s="118" t="str">
        <f t="shared" si="3"/>
        <v>AKSHAR19INC</v>
      </c>
      <c r="N24" s="118" t="str">
        <f t="shared" si="4"/>
        <v>NO</v>
      </c>
      <c r="O24" s="118" t="str">
        <f t="shared" si="0"/>
        <v>CIGARS</v>
      </c>
      <c r="P24" s="46">
        <f t="shared" si="5"/>
        <v>1</v>
      </c>
      <c r="Q24" s="46">
        <f t="shared" si="6"/>
        <v>39</v>
      </c>
      <c r="R24" s="84" t="str">
        <f>VLOOKUP(M24,CTX!A:K,11,FALSE)</f>
        <v>6116 QUEENS BLVD., WOODSIDE, NY 11377</v>
      </c>
      <c r="S24" s="84" t="str">
        <f>VLOOKUP(M24,CTX!A:K,10,FALSE)</f>
        <v xml:space="preserve">81-2416804               </v>
      </c>
      <c r="T24" s="84" t="str">
        <f>VLOOKUP(M24,CTX!A:K,9,FALSE)</f>
        <v xml:space="preserve">2040909-1           </v>
      </c>
    </row>
    <row r="25" spans="1:20" x14ac:dyDescent="0.25">
      <c r="A25" s="87">
        <v>24</v>
      </c>
      <c r="B25" s="93" t="s">
        <v>7</v>
      </c>
      <c r="C25" s="84" t="s">
        <v>46</v>
      </c>
      <c r="D25" s="93" t="s">
        <v>242</v>
      </c>
      <c r="E25" s="84">
        <v>713860</v>
      </c>
      <c r="F25" s="84">
        <v>9</v>
      </c>
      <c r="G25" s="84">
        <v>1</v>
      </c>
      <c r="H25" s="84">
        <v>1</v>
      </c>
      <c r="I25" s="84">
        <v>50</v>
      </c>
      <c r="J25" s="84">
        <v>50</v>
      </c>
      <c r="K25" s="92">
        <v>43683</v>
      </c>
      <c r="L25" s="84" t="s">
        <v>243</v>
      </c>
      <c r="M25" s="118" t="str">
        <f t="shared" si="3"/>
        <v>AMRUTINC;(Q&amp;QDISCOUNT</v>
      </c>
      <c r="N25" s="118" t="str">
        <f t="shared" si="4"/>
        <v>NO</v>
      </c>
      <c r="O25" s="118" t="str">
        <f t="shared" si="0"/>
        <v>CIGARS</v>
      </c>
      <c r="P25" s="46">
        <f t="shared" si="5"/>
        <v>1</v>
      </c>
      <c r="Q25" s="46">
        <f t="shared" si="6"/>
        <v>39</v>
      </c>
      <c r="R25" s="84" t="str">
        <f>VLOOKUP(M25,CTX!A:K,11,FALSE)</f>
        <v>80-02 37TH AVE, JACKSON HEIGHTS, NY 11372</v>
      </c>
      <c r="S25" s="84" t="str">
        <f>VLOOKUP(M25,CTX!A:K,10,FALSE)</f>
        <v xml:space="preserve">208345476                </v>
      </c>
      <c r="T25" s="84" t="str">
        <f>VLOOKUP(M25,CTX!A:K,9,FALSE)</f>
        <v xml:space="preserve">1275060             </v>
      </c>
    </row>
    <row r="26" spans="1:20" x14ac:dyDescent="0.25">
      <c r="A26" s="87">
        <v>25</v>
      </c>
      <c r="B26" s="93" t="s">
        <v>7</v>
      </c>
      <c r="C26" s="84" t="s">
        <v>46</v>
      </c>
      <c r="D26" s="93" t="s">
        <v>242</v>
      </c>
      <c r="E26" s="84">
        <v>715472</v>
      </c>
      <c r="F26" s="84">
        <v>10</v>
      </c>
      <c r="G26" s="84">
        <v>1</v>
      </c>
      <c r="H26" s="84">
        <v>1</v>
      </c>
      <c r="I26" s="84">
        <v>50</v>
      </c>
      <c r="J26" s="84">
        <v>50</v>
      </c>
      <c r="K26" s="92">
        <v>43705</v>
      </c>
      <c r="L26" s="84" t="s">
        <v>243</v>
      </c>
      <c r="M26" s="118" t="str">
        <f t="shared" si="3"/>
        <v>AMRUTINC;(Q&amp;QDISCOUNT</v>
      </c>
      <c r="N26" s="118" t="str">
        <f t="shared" si="4"/>
        <v>NO</v>
      </c>
      <c r="O26" s="118" t="str">
        <f t="shared" si="0"/>
        <v>CIGARS</v>
      </c>
      <c r="P26" s="46">
        <f t="shared" si="5"/>
        <v>1</v>
      </c>
      <c r="Q26" s="46">
        <f t="shared" si="6"/>
        <v>39</v>
      </c>
      <c r="R26" s="84" t="str">
        <f>VLOOKUP(M26,CTX!A:K,11,FALSE)</f>
        <v>80-02 37TH AVE, JACKSON HEIGHTS, NY 11372</v>
      </c>
      <c r="S26" s="84" t="str">
        <f>VLOOKUP(M26,CTX!A:K,10,FALSE)</f>
        <v xml:space="preserve">208345476                </v>
      </c>
      <c r="T26" s="84" t="str">
        <f>VLOOKUP(M26,CTX!A:K,9,FALSE)</f>
        <v xml:space="preserve">1275060             </v>
      </c>
    </row>
    <row r="27" spans="1:20" x14ac:dyDescent="0.25">
      <c r="A27" s="87">
        <v>26</v>
      </c>
      <c r="B27" s="93" t="s">
        <v>7</v>
      </c>
      <c r="C27" s="84" t="s">
        <v>46</v>
      </c>
      <c r="D27" s="93" t="s">
        <v>4</v>
      </c>
      <c r="E27" s="84">
        <v>714554</v>
      </c>
      <c r="F27" s="84">
        <v>5</v>
      </c>
      <c r="G27" s="84">
        <v>1</v>
      </c>
      <c r="H27" s="84">
        <v>1</v>
      </c>
      <c r="I27" s="84">
        <v>50</v>
      </c>
      <c r="J27" s="84">
        <v>50</v>
      </c>
      <c r="K27" s="92">
        <v>43693</v>
      </c>
      <c r="L27" s="84" t="s">
        <v>244</v>
      </c>
      <c r="M27" s="118" t="str">
        <f t="shared" si="3"/>
        <v>DUTTNEWSINC;-</v>
      </c>
      <c r="N27" s="118" t="str">
        <f t="shared" si="4"/>
        <v>NO</v>
      </c>
      <c r="O27" s="118" t="str">
        <f t="shared" si="0"/>
        <v>CIGARS</v>
      </c>
      <c r="P27" s="46">
        <f t="shared" si="5"/>
        <v>1</v>
      </c>
      <c r="Q27" s="46">
        <f t="shared" si="6"/>
        <v>39</v>
      </c>
      <c r="R27" s="84" t="str">
        <f>VLOOKUP(M27,CTX!A:K,11,FALSE)</f>
        <v>106-21 71ST AVE, FOREST HILLS, NY 11375</v>
      </c>
      <c r="S27" s="84" t="str">
        <f>VLOOKUP(M27,CTX!A:K,10,FALSE)</f>
        <v xml:space="preserve">27-0536606               </v>
      </c>
      <c r="T27" s="84" t="str">
        <f>VLOOKUP(M27,CTX!A:K,9,FALSE)</f>
        <v xml:space="preserve">1329598             </v>
      </c>
    </row>
    <row r="28" spans="1:20" x14ac:dyDescent="0.25">
      <c r="A28" s="87">
        <v>27</v>
      </c>
      <c r="B28" s="93" t="s">
        <v>7</v>
      </c>
      <c r="C28" s="84" t="s">
        <v>46</v>
      </c>
      <c r="D28" s="93" t="s">
        <v>245</v>
      </c>
      <c r="E28" s="84">
        <v>715568</v>
      </c>
      <c r="F28" s="84">
        <v>14</v>
      </c>
      <c r="G28" s="84">
        <v>1</v>
      </c>
      <c r="H28" s="84">
        <v>1</v>
      </c>
      <c r="I28" s="84">
        <v>50</v>
      </c>
      <c r="J28" s="84">
        <v>50</v>
      </c>
      <c r="K28" s="92">
        <v>43706</v>
      </c>
      <c r="L28" s="84" t="s">
        <v>246</v>
      </c>
      <c r="M28" s="118" t="str">
        <f t="shared" si="3"/>
        <v>JUSTRIGHTCONV.INC.</v>
      </c>
      <c r="N28" s="118" t="str">
        <f t="shared" si="4"/>
        <v>NO</v>
      </c>
      <c r="O28" s="118" t="str">
        <f t="shared" si="0"/>
        <v>CIGARS</v>
      </c>
      <c r="P28" s="46">
        <f t="shared" si="5"/>
        <v>1</v>
      </c>
      <c r="Q28" s="46">
        <f t="shared" si="6"/>
        <v>39</v>
      </c>
      <c r="R28" s="84" t="str">
        <f>VLOOKUP(M28,CTX!A:K,11,FALSE)</f>
        <v>5716 ROOSEVELT AVE, WOODSIDE, NY 11377</v>
      </c>
      <c r="S28" s="84" t="str">
        <f>VLOOKUP(M28,CTX!A:K,10,FALSE)</f>
        <v xml:space="preserve">82-3722448               </v>
      </c>
      <c r="T28" s="84" t="str">
        <f>VLOOKUP(M28,CTX!A:K,9,FALSE)</f>
        <v xml:space="preserve">2066560-1           </v>
      </c>
    </row>
    <row r="29" spans="1:20" x14ac:dyDescent="0.25">
      <c r="A29" s="87">
        <v>45</v>
      </c>
      <c r="B29" s="93" t="s">
        <v>7</v>
      </c>
      <c r="C29" s="84" t="s">
        <v>46</v>
      </c>
      <c r="D29" s="93" t="s">
        <v>247</v>
      </c>
      <c r="E29" s="84">
        <v>714446</v>
      </c>
      <c r="F29" s="84">
        <v>11</v>
      </c>
      <c r="G29" s="84">
        <v>2</v>
      </c>
      <c r="H29" s="84">
        <v>2</v>
      </c>
      <c r="I29" s="84">
        <v>50</v>
      </c>
      <c r="J29" s="84">
        <v>100</v>
      </c>
      <c r="K29" s="92">
        <v>43692</v>
      </c>
      <c r="L29" s="84" t="s">
        <v>248</v>
      </c>
      <c r="M29" s="118" t="str">
        <f t="shared" si="3"/>
        <v>RANAGASCORP.</v>
      </c>
      <c r="N29" s="118" t="str">
        <f t="shared" si="4"/>
        <v>NO</v>
      </c>
      <c r="O29" s="118" t="str">
        <f t="shared" si="0"/>
        <v>CIGARS</v>
      </c>
      <c r="P29" s="46">
        <f t="shared" si="5"/>
        <v>2</v>
      </c>
      <c r="Q29" s="46">
        <f t="shared" si="6"/>
        <v>78</v>
      </c>
      <c r="R29" s="84" t="str">
        <f>VLOOKUP(M29,CTX!A:K,11,FALSE)</f>
        <v>784 JAMAICA AVE, BROOKLYN, NY 11208</v>
      </c>
      <c r="S29" s="84" t="str">
        <f>VLOOKUP(M29,CTX!A:K,10,FALSE)</f>
        <v xml:space="preserve">47-5616825               </v>
      </c>
      <c r="T29" s="84" t="str">
        <f>VLOOKUP(M29,CTX!A:K,9,FALSE)</f>
        <v xml:space="preserve">2033239-1           </v>
      </c>
    </row>
    <row r="30" spans="1:20" x14ac:dyDescent="0.25">
      <c r="A30" s="87">
        <v>47</v>
      </c>
      <c r="B30" s="93" t="s">
        <v>7</v>
      </c>
      <c r="C30" s="84" t="s">
        <v>46</v>
      </c>
      <c r="D30" s="93" t="s">
        <v>247</v>
      </c>
      <c r="E30" s="84">
        <v>715674</v>
      </c>
      <c r="F30" s="84">
        <v>25</v>
      </c>
      <c r="G30" s="84">
        <v>3</v>
      </c>
      <c r="H30" s="84">
        <v>3</v>
      </c>
      <c r="I30" s="84">
        <v>50</v>
      </c>
      <c r="J30" s="84">
        <v>150</v>
      </c>
      <c r="K30" s="92">
        <v>43708</v>
      </c>
      <c r="L30" s="84" t="s">
        <v>248</v>
      </c>
      <c r="M30" s="118" t="str">
        <f t="shared" si="3"/>
        <v>RANAGASCORP.</v>
      </c>
      <c r="N30" s="118" t="str">
        <f t="shared" si="4"/>
        <v>NO</v>
      </c>
      <c r="O30" s="118" t="str">
        <f t="shared" si="0"/>
        <v>CIGARS</v>
      </c>
      <c r="P30" s="46">
        <f t="shared" si="5"/>
        <v>3</v>
      </c>
      <c r="Q30" s="46">
        <f t="shared" si="6"/>
        <v>117</v>
      </c>
      <c r="R30" s="84" t="str">
        <f>VLOOKUP(M30,CTX!A:K,11,FALSE)</f>
        <v>784 JAMAICA AVE, BROOKLYN, NY 11208</v>
      </c>
      <c r="S30" s="84" t="str">
        <f>VLOOKUP(M30,CTX!A:K,10,FALSE)</f>
        <v xml:space="preserve">47-5616825               </v>
      </c>
      <c r="T30" s="84" t="str">
        <f>VLOOKUP(M30,CTX!A:K,9,FALSE)</f>
        <v xml:space="preserve">2033239-1           </v>
      </c>
    </row>
    <row r="31" spans="1:20" x14ac:dyDescent="0.25">
      <c r="A31" s="87">
        <v>51</v>
      </c>
      <c r="B31" s="93" t="s">
        <v>7</v>
      </c>
      <c r="C31" s="84" t="s">
        <v>46</v>
      </c>
      <c r="D31" s="93" t="s">
        <v>249</v>
      </c>
      <c r="E31" s="84">
        <v>714370</v>
      </c>
      <c r="F31" s="84">
        <v>3</v>
      </c>
      <c r="G31" s="84">
        <v>1</v>
      </c>
      <c r="H31" s="84">
        <v>1</v>
      </c>
      <c r="I31" s="84">
        <v>50</v>
      </c>
      <c r="J31" s="84">
        <v>50</v>
      </c>
      <c r="K31" s="92">
        <v>43690</v>
      </c>
      <c r="L31" s="84" t="s">
        <v>250</v>
      </c>
      <c r="M31" s="118" t="str">
        <f t="shared" si="3"/>
        <v>SGK5220LLC</v>
      </c>
      <c r="N31" s="118" t="str">
        <f t="shared" si="4"/>
        <v>NO</v>
      </c>
      <c r="O31" s="118" t="str">
        <f t="shared" si="0"/>
        <v>CIGARS</v>
      </c>
      <c r="P31" s="46">
        <f t="shared" si="5"/>
        <v>1</v>
      </c>
      <c r="Q31" s="46">
        <f t="shared" si="6"/>
        <v>39</v>
      </c>
      <c r="R31" s="84" t="e">
        <f>VLOOKUP(M31,CTX!A:K,11,FALSE)</f>
        <v>#N/A</v>
      </c>
      <c r="S31" s="84" t="e">
        <f>VLOOKUP(M31,CTX!A:K,10,FALSE)</f>
        <v>#N/A</v>
      </c>
      <c r="T31" s="84" t="e">
        <f>VLOOKUP(M31,CTX!A:K,9,FALSE)</f>
        <v>#N/A</v>
      </c>
    </row>
    <row r="32" spans="1:20" x14ac:dyDescent="0.25">
      <c r="A32" s="87">
        <v>52</v>
      </c>
      <c r="B32" s="93" t="s">
        <v>7</v>
      </c>
      <c r="C32" s="84" t="s">
        <v>46</v>
      </c>
      <c r="D32" s="93" t="s">
        <v>249</v>
      </c>
      <c r="E32" s="84">
        <v>714500</v>
      </c>
      <c r="F32" s="84">
        <v>1</v>
      </c>
      <c r="G32" s="84">
        <v>-1</v>
      </c>
      <c r="H32" s="84">
        <v>-1</v>
      </c>
      <c r="I32" s="84">
        <v>50</v>
      </c>
      <c r="J32" s="84">
        <v>-50</v>
      </c>
      <c r="K32" s="92">
        <v>43692</v>
      </c>
      <c r="L32" s="84" t="s">
        <v>250</v>
      </c>
      <c r="M32" s="118" t="str">
        <f t="shared" si="3"/>
        <v>SGK5220LLC</v>
      </c>
      <c r="N32" s="118" t="str">
        <f t="shared" si="4"/>
        <v>YES</v>
      </c>
      <c r="O32" s="118" t="str">
        <f t="shared" ref="O32:O63" si="7">VLOOKUP(B32,_ItemList,5,FALSE)</f>
        <v>CIGARS</v>
      </c>
      <c r="P32" s="46">
        <f t="shared" si="5"/>
        <v>-1</v>
      </c>
      <c r="Q32" s="46">
        <f t="shared" si="6"/>
        <v>-39</v>
      </c>
      <c r="R32" s="84" t="e">
        <f>VLOOKUP(M32,CTX!A:K,11,FALSE)</f>
        <v>#N/A</v>
      </c>
      <c r="S32" s="84" t="e">
        <f>VLOOKUP(M32,CTX!A:K,10,FALSE)</f>
        <v>#N/A</v>
      </c>
      <c r="T32" s="84" t="e">
        <f>VLOOKUP(M32,CTX!A:K,9,FALSE)</f>
        <v>#N/A</v>
      </c>
    </row>
    <row r="33" spans="1:20" x14ac:dyDescent="0.25">
      <c r="A33" s="87">
        <v>53</v>
      </c>
      <c r="B33" s="93" t="s">
        <v>7</v>
      </c>
      <c r="C33" s="84" t="s">
        <v>46</v>
      </c>
      <c r="D33" s="93" t="s">
        <v>251</v>
      </c>
      <c r="E33" s="84">
        <v>714349</v>
      </c>
      <c r="F33" s="84">
        <v>9</v>
      </c>
      <c r="G33" s="84">
        <v>1</v>
      </c>
      <c r="H33" s="84">
        <v>1</v>
      </c>
      <c r="I33" s="84">
        <v>50</v>
      </c>
      <c r="J33" s="84">
        <v>50</v>
      </c>
      <c r="K33" s="92">
        <v>43690</v>
      </c>
      <c r="L33" s="84" t="s">
        <v>252</v>
      </c>
      <c r="M33" s="118" t="str">
        <f t="shared" si="3"/>
        <v>TARANGROCERIES,INC.</v>
      </c>
      <c r="N33" s="118" t="str">
        <f t="shared" si="4"/>
        <v>NO</v>
      </c>
      <c r="O33" s="118" t="str">
        <f t="shared" si="7"/>
        <v>CIGARS</v>
      </c>
      <c r="P33" s="46">
        <f t="shared" si="5"/>
        <v>1</v>
      </c>
      <c r="Q33" s="46">
        <f t="shared" si="6"/>
        <v>39</v>
      </c>
      <c r="R33" s="84" t="str">
        <f>VLOOKUP(M33,CTX!A:K,11,FALSE)</f>
        <v>143-10 45TH AVE, FLUSHING, NY 11355</v>
      </c>
      <c r="S33" s="84" t="str">
        <f>VLOOKUP(M33,CTX!A:K,10,FALSE)</f>
        <v xml:space="preserve">260628753                </v>
      </c>
      <c r="T33" s="84" t="str">
        <f>VLOOKUP(M33,CTX!A:K,9,FALSE)</f>
        <v xml:space="preserve">1449611             </v>
      </c>
    </row>
    <row r="34" spans="1:20" x14ac:dyDescent="0.25">
      <c r="A34" s="87">
        <v>54</v>
      </c>
      <c r="B34" s="93" t="s">
        <v>12</v>
      </c>
      <c r="C34" s="84" t="s">
        <v>64</v>
      </c>
      <c r="D34" s="93" t="s">
        <v>253</v>
      </c>
      <c r="E34" s="84">
        <v>715288</v>
      </c>
      <c r="F34" s="84">
        <v>27</v>
      </c>
      <c r="G34" s="84">
        <v>1</v>
      </c>
      <c r="H34" s="84">
        <v>1</v>
      </c>
      <c r="I34" s="84">
        <v>56.5</v>
      </c>
      <c r="J34" s="84">
        <v>56.5</v>
      </c>
      <c r="K34" s="92">
        <v>43703</v>
      </c>
      <c r="L34" s="84" t="s">
        <v>254</v>
      </c>
      <c r="M34" s="118" t="str">
        <f t="shared" si="3"/>
        <v>SWEETYGROCERYCORP</v>
      </c>
      <c r="N34" s="118" t="str">
        <f t="shared" si="4"/>
        <v>NO</v>
      </c>
      <c r="O34" s="118" t="str">
        <f t="shared" si="7"/>
        <v>LITTLE CIGAR</v>
      </c>
      <c r="P34" s="46">
        <f t="shared" si="5"/>
        <v>5</v>
      </c>
      <c r="Q34" s="46">
        <f t="shared" si="6"/>
        <v>0</v>
      </c>
      <c r="R34" s="84" t="str">
        <f>VLOOKUP(M34,CTX!A:K,11,FALSE)</f>
        <v>8618 37TH AV, JACKSON HEIGHTS, NY 11372</v>
      </c>
      <c r="S34" s="84" t="str">
        <f>VLOOKUP(M34,CTX!A:K,10,FALSE)</f>
        <v xml:space="preserve">83-3828914               </v>
      </c>
      <c r="T34" s="84" t="str">
        <f>VLOOKUP(M34,CTX!A:K,9,FALSE)</f>
        <v>2089742-2</v>
      </c>
    </row>
    <row r="35" spans="1:20" x14ac:dyDescent="0.25">
      <c r="A35" s="87">
        <v>55</v>
      </c>
      <c r="B35" s="93" t="s">
        <v>13</v>
      </c>
      <c r="C35" s="84" t="s">
        <v>14</v>
      </c>
      <c r="D35" s="93" t="s">
        <v>220</v>
      </c>
      <c r="E35" s="84">
        <v>713410</v>
      </c>
      <c r="F35" s="84">
        <v>34</v>
      </c>
      <c r="G35" s="84">
        <v>1</v>
      </c>
      <c r="H35" s="84">
        <v>1</v>
      </c>
      <c r="I35" s="84">
        <v>38</v>
      </c>
      <c r="J35" s="84">
        <v>38</v>
      </c>
      <c r="K35" s="92">
        <v>43678</v>
      </c>
      <c r="L35" s="84" t="s">
        <v>221</v>
      </c>
      <c r="M35" s="118" t="str">
        <f t="shared" si="3"/>
        <v>WOODHAVEN9218MARKETIN</v>
      </c>
      <c r="N35" s="118" t="str">
        <f t="shared" si="4"/>
        <v>NO</v>
      </c>
      <c r="O35" s="118" t="str">
        <f t="shared" si="7"/>
        <v>SMOKELESS TOBACCO</v>
      </c>
      <c r="P35" s="46">
        <f t="shared" si="5"/>
        <v>1</v>
      </c>
      <c r="Q35" s="46">
        <f t="shared" si="6"/>
        <v>16</v>
      </c>
      <c r="R35" s="84" t="str">
        <f>VLOOKUP(M35,CTX!A:K,11,FALSE)</f>
        <v>9218 JAMAICA AVE, WOODHAVEN, NY 11421</v>
      </c>
      <c r="S35" s="84" t="str">
        <f>VLOOKUP(M35,CTX!A:K,10,FALSE)</f>
        <v xml:space="preserve">814005324                </v>
      </c>
      <c r="T35" s="84" t="str">
        <f>VLOOKUP(M35,CTX!A:K,9,FALSE)</f>
        <v xml:space="preserve">2046310-1           </v>
      </c>
    </row>
    <row r="36" spans="1:20" x14ac:dyDescent="0.25">
      <c r="A36" s="87">
        <v>56</v>
      </c>
      <c r="B36" s="93" t="s">
        <v>15</v>
      </c>
      <c r="C36" s="84" t="s">
        <v>65</v>
      </c>
      <c r="D36" s="93" t="s">
        <v>220</v>
      </c>
      <c r="E36" s="84">
        <v>713410</v>
      </c>
      <c r="F36" s="84">
        <v>35</v>
      </c>
      <c r="G36" s="84">
        <v>12</v>
      </c>
      <c r="H36" s="84">
        <v>12</v>
      </c>
      <c r="I36" s="84">
        <v>9.99</v>
      </c>
      <c r="J36" s="84">
        <v>119.88</v>
      </c>
      <c r="K36" s="92">
        <v>43678</v>
      </c>
      <c r="L36" s="84" t="s">
        <v>221</v>
      </c>
      <c r="M36" s="118" t="str">
        <f t="shared" si="3"/>
        <v>WOODHAVEN9218MARKETIN</v>
      </c>
      <c r="N36" s="118" t="str">
        <f t="shared" si="4"/>
        <v>NO</v>
      </c>
      <c r="O36" s="118" t="str">
        <f t="shared" si="7"/>
        <v>LOOSE TOBACCO</v>
      </c>
      <c r="P36" s="46">
        <f t="shared" si="5"/>
        <v>12</v>
      </c>
      <c r="Q36" s="46">
        <f t="shared" si="6"/>
        <v>192</v>
      </c>
      <c r="R36" s="84" t="str">
        <f>VLOOKUP(M36,CTX!A:K,11,FALSE)</f>
        <v>9218 JAMAICA AVE, WOODHAVEN, NY 11421</v>
      </c>
      <c r="S36" s="84" t="str">
        <f>VLOOKUP(M36,CTX!A:K,10,FALSE)</f>
        <v xml:space="preserve">814005324                </v>
      </c>
      <c r="T36" s="84" t="str">
        <f>VLOOKUP(M36,CTX!A:K,9,FALSE)</f>
        <v xml:space="preserve">2046310-1           </v>
      </c>
    </row>
    <row r="37" spans="1:20" x14ac:dyDescent="0.25">
      <c r="A37" s="87">
        <v>57</v>
      </c>
      <c r="B37" s="93" t="s">
        <v>19</v>
      </c>
      <c r="C37" s="84" t="s">
        <v>49</v>
      </c>
      <c r="D37" s="93">
        <v>15209</v>
      </c>
      <c r="E37" s="84">
        <v>715086</v>
      </c>
      <c r="F37" s="84">
        <v>12</v>
      </c>
      <c r="G37" s="84">
        <v>2</v>
      </c>
      <c r="H37" s="84">
        <v>2</v>
      </c>
      <c r="I37" s="84">
        <v>35</v>
      </c>
      <c r="J37" s="84">
        <v>70</v>
      </c>
      <c r="K37" s="92">
        <v>43700</v>
      </c>
      <c r="L37" s="84" t="s">
        <v>255</v>
      </c>
      <c r="M37" s="118" t="str">
        <f t="shared" si="3"/>
        <v>NORTHERNONESTOPCONVEN</v>
      </c>
      <c r="N37" s="118" t="str">
        <f t="shared" si="4"/>
        <v>NO</v>
      </c>
      <c r="O37" s="118" t="str">
        <f t="shared" si="7"/>
        <v>CIGARS</v>
      </c>
      <c r="P37" s="46">
        <f t="shared" si="5"/>
        <v>2</v>
      </c>
      <c r="Q37" s="46">
        <f t="shared" si="6"/>
        <v>46</v>
      </c>
      <c r="R37" s="84" t="str">
        <f>VLOOKUP(M37,CTX!A:K,11,FALSE)</f>
        <v>152-09 NORTHERN BLVD, FLUSHING, NY 11354</v>
      </c>
      <c r="S37" s="84" t="str">
        <f>VLOOKUP(M37,CTX!A:K,10,FALSE)</f>
        <v xml:space="preserve">205892992                </v>
      </c>
      <c r="T37" s="84" t="str">
        <f>VLOOKUP(M37,CTX!A:K,9,FALSE)</f>
        <v xml:space="preserve">1245286             </v>
      </c>
    </row>
    <row r="38" spans="1:20" x14ac:dyDescent="0.25">
      <c r="A38" s="87">
        <v>58</v>
      </c>
      <c r="B38" s="93" t="s">
        <v>19</v>
      </c>
      <c r="C38" s="84" t="s">
        <v>49</v>
      </c>
      <c r="D38" s="93">
        <v>16216</v>
      </c>
      <c r="E38" s="84">
        <v>715160</v>
      </c>
      <c r="F38" s="84">
        <v>1</v>
      </c>
      <c r="G38" s="84">
        <v>1</v>
      </c>
      <c r="H38" s="84">
        <v>1</v>
      </c>
      <c r="I38" s="84">
        <v>35</v>
      </c>
      <c r="J38" s="84">
        <v>35</v>
      </c>
      <c r="K38" s="92">
        <v>43701</v>
      </c>
      <c r="L38" s="84" t="s">
        <v>256</v>
      </c>
      <c r="M38" s="118" t="str">
        <f t="shared" si="3"/>
        <v>UNIONCONVENIENCESTORE</v>
      </c>
      <c r="N38" s="118" t="str">
        <f t="shared" si="4"/>
        <v>NO</v>
      </c>
      <c r="O38" s="118" t="str">
        <f t="shared" si="7"/>
        <v>CIGARS</v>
      </c>
      <c r="P38" s="46">
        <f t="shared" si="5"/>
        <v>1</v>
      </c>
      <c r="Q38" s="46">
        <f t="shared" si="6"/>
        <v>23</v>
      </c>
      <c r="R38" s="84" t="str">
        <f>VLOOKUP(M38,CTX!A:K,11,FALSE)</f>
        <v>16216 UNION TPKE UNIT 2, FRESH MEADOWS, NY 11366</v>
      </c>
      <c r="S38" s="84" t="str">
        <f>VLOOKUP(M38,CTX!A:K,10,FALSE)</f>
        <v xml:space="preserve">82-4975739               </v>
      </c>
      <c r="T38" s="84" t="str">
        <f>VLOOKUP(M38,CTX!A:K,9,FALSE)</f>
        <v xml:space="preserve">2074845-1           </v>
      </c>
    </row>
    <row r="39" spans="1:20" x14ac:dyDescent="0.25">
      <c r="A39" s="87">
        <v>59</v>
      </c>
      <c r="B39" s="93" t="s">
        <v>19</v>
      </c>
      <c r="C39" s="84" t="s">
        <v>49</v>
      </c>
      <c r="D39" s="93">
        <v>32</v>
      </c>
      <c r="E39" s="84">
        <v>715418</v>
      </c>
      <c r="F39" s="84">
        <v>6</v>
      </c>
      <c r="G39" s="84">
        <v>1</v>
      </c>
      <c r="H39" s="84">
        <v>1</v>
      </c>
      <c r="I39" s="84">
        <v>35</v>
      </c>
      <c r="J39" s="84">
        <v>35</v>
      </c>
      <c r="K39" s="92">
        <v>43705</v>
      </c>
      <c r="L39" s="84" t="s">
        <v>257</v>
      </c>
      <c r="M39" s="118" t="str">
        <f t="shared" si="3"/>
        <v>JAMICAISLANDCORP.</v>
      </c>
      <c r="N39" s="118" t="str">
        <f t="shared" si="4"/>
        <v>NO</v>
      </c>
      <c r="O39" s="118" t="str">
        <f t="shared" si="7"/>
        <v>CIGARS</v>
      </c>
      <c r="P39" s="46">
        <f t="shared" si="5"/>
        <v>1</v>
      </c>
      <c r="Q39" s="46">
        <f t="shared" si="6"/>
        <v>23</v>
      </c>
      <c r="R39" s="84" t="str">
        <f>VLOOKUP(M39,CTX!A:K,11,FALSE)</f>
        <v>32 JAMICA AVENUE, BROKLYN, NY 11207</v>
      </c>
      <c r="S39" s="84" t="str">
        <f>VLOOKUP(M39,CTX!A:K,10,FALSE)</f>
        <v xml:space="preserve">300502743                </v>
      </c>
      <c r="T39" s="84" t="str">
        <f>VLOOKUP(M39,CTX!A:K,9,FALSE)</f>
        <v xml:space="preserve">1302862             </v>
      </c>
    </row>
    <row r="40" spans="1:20" x14ac:dyDescent="0.25">
      <c r="A40" s="87">
        <v>60</v>
      </c>
      <c r="B40" s="93" t="s">
        <v>19</v>
      </c>
      <c r="C40" s="84" t="s">
        <v>49</v>
      </c>
      <c r="D40" s="93" t="s">
        <v>258</v>
      </c>
      <c r="E40" s="84">
        <v>715024</v>
      </c>
      <c r="F40" s="84">
        <v>11</v>
      </c>
      <c r="G40" s="84">
        <v>1</v>
      </c>
      <c r="H40" s="84">
        <v>1</v>
      </c>
      <c r="I40" s="84">
        <v>35</v>
      </c>
      <c r="J40" s="84">
        <v>35</v>
      </c>
      <c r="K40" s="92">
        <v>43699</v>
      </c>
      <c r="L40" s="84" t="s">
        <v>259</v>
      </c>
      <c r="M40" s="118" t="str">
        <f t="shared" si="3"/>
        <v>55CORNERDELIINC</v>
      </c>
      <c r="N40" s="118" t="str">
        <f t="shared" si="4"/>
        <v>NO</v>
      </c>
      <c r="O40" s="118" t="str">
        <f t="shared" si="7"/>
        <v>CIGARS</v>
      </c>
      <c r="P40" s="46">
        <f t="shared" si="5"/>
        <v>1</v>
      </c>
      <c r="Q40" s="46">
        <f t="shared" si="6"/>
        <v>23</v>
      </c>
      <c r="R40" s="84" t="str">
        <f>VLOOKUP(M40,CTX!A:K,11,FALSE)</f>
        <v>54-24 ROOSVELT AVE, WOODSIDE, NY 11377</v>
      </c>
      <c r="S40" s="84" t="str">
        <f>VLOOKUP(M40,CTX!A:K,10,FALSE)</f>
        <v xml:space="preserve">83-1313995               </v>
      </c>
      <c r="T40" s="84" t="str">
        <f>VLOOKUP(M40,CTX!A:K,9,FALSE)</f>
        <v xml:space="preserve">2079449-1           </v>
      </c>
    </row>
    <row r="41" spans="1:20" x14ac:dyDescent="0.25">
      <c r="A41" s="87">
        <v>61</v>
      </c>
      <c r="B41" s="93" t="s">
        <v>19</v>
      </c>
      <c r="C41" s="84" t="s">
        <v>49</v>
      </c>
      <c r="D41" s="93" t="s">
        <v>236</v>
      </c>
      <c r="E41" s="84">
        <v>713685</v>
      </c>
      <c r="F41" s="84">
        <v>7</v>
      </c>
      <c r="G41" s="84">
        <v>1</v>
      </c>
      <c r="H41" s="84">
        <v>1</v>
      </c>
      <c r="I41" s="84">
        <v>35</v>
      </c>
      <c r="J41" s="84">
        <v>35</v>
      </c>
      <c r="K41" s="92">
        <v>43680</v>
      </c>
      <c r="L41" s="84" t="s">
        <v>237</v>
      </c>
      <c r="M41" s="118" t="str">
        <f t="shared" si="3"/>
        <v>8001GOURMETDELIINC</v>
      </c>
      <c r="N41" s="118" t="str">
        <f t="shared" si="4"/>
        <v>NO</v>
      </c>
      <c r="O41" s="118" t="str">
        <f t="shared" si="7"/>
        <v>CIGARS</v>
      </c>
      <c r="P41" s="46">
        <f t="shared" si="5"/>
        <v>1</v>
      </c>
      <c r="Q41" s="46">
        <f t="shared" si="6"/>
        <v>23</v>
      </c>
      <c r="R41" s="84" t="str">
        <f>VLOOKUP(M41,CTX!A:K,11,FALSE)</f>
        <v>8001 NORTHERN BLVD, JACKSON HEIGHTS, NY 11372</v>
      </c>
      <c r="S41" s="84" t="str">
        <f>VLOOKUP(M41,CTX!A:K,10,FALSE)</f>
        <v xml:space="preserve">82-4096265               </v>
      </c>
      <c r="T41" s="84" t="str">
        <f>VLOOKUP(M41,CTX!A:K,9,FALSE)</f>
        <v xml:space="preserve">2066828-1           </v>
      </c>
    </row>
    <row r="42" spans="1:20" x14ac:dyDescent="0.25">
      <c r="A42" s="87">
        <v>62</v>
      </c>
      <c r="B42" s="93" t="s">
        <v>19</v>
      </c>
      <c r="C42" s="84" t="s">
        <v>49</v>
      </c>
      <c r="D42" s="93">
        <v>8319</v>
      </c>
      <c r="E42" s="84">
        <v>713545</v>
      </c>
      <c r="F42" s="84">
        <v>13</v>
      </c>
      <c r="G42" s="84">
        <v>1</v>
      </c>
      <c r="H42" s="84">
        <v>1</v>
      </c>
      <c r="I42" s="84">
        <v>35</v>
      </c>
      <c r="J42" s="84">
        <v>35</v>
      </c>
      <c r="K42" s="92">
        <v>43679</v>
      </c>
      <c r="L42" s="84" t="s">
        <v>188</v>
      </c>
      <c r="M42" s="118" t="str">
        <f t="shared" si="3"/>
        <v>N&amp;KSUPERMART,INC</v>
      </c>
      <c r="N42" s="118" t="str">
        <f t="shared" si="4"/>
        <v>NO</v>
      </c>
      <c r="O42" s="118" t="str">
        <f t="shared" si="7"/>
        <v>CIGARS</v>
      </c>
      <c r="P42" s="46">
        <f t="shared" si="5"/>
        <v>1</v>
      </c>
      <c r="Q42" s="46">
        <f t="shared" si="6"/>
        <v>23</v>
      </c>
      <c r="R42" s="84" t="str">
        <f>VLOOKUP(M42,CTX!A:K,11,FALSE)</f>
        <v>83-19 NORTHERN BOULEVARD, JACKSON HEIGHTS, NY 11372</v>
      </c>
      <c r="S42" s="84" t="str">
        <f>VLOOKUP(M42,CTX!A:K,10,FALSE)</f>
        <v xml:space="preserve">272109164                </v>
      </c>
      <c r="T42" s="84" t="str">
        <f>VLOOKUP(M42,CTX!A:K,9,FALSE)</f>
        <v xml:space="preserve">1353861             </v>
      </c>
    </row>
    <row r="43" spans="1:20" x14ac:dyDescent="0.25">
      <c r="A43" s="87">
        <v>63</v>
      </c>
      <c r="B43" s="93" t="s">
        <v>19</v>
      </c>
      <c r="C43" s="84" t="s">
        <v>49</v>
      </c>
      <c r="D43" s="93">
        <v>8319</v>
      </c>
      <c r="E43" s="84">
        <v>714087</v>
      </c>
      <c r="F43" s="84">
        <v>8</v>
      </c>
      <c r="G43" s="84">
        <v>1</v>
      </c>
      <c r="H43" s="84">
        <v>1</v>
      </c>
      <c r="I43" s="84">
        <v>35</v>
      </c>
      <c r="J43" s="84">
        <v>35</v>
      </c>
      <c r="K43" s="92">
        <v>43686</v>
      </c>
      <c r="L43" s="84" t="s">
        <v>188</v>
      </c>
      <c r="M43" s="118" t="str">
        <f t="shared" si="3"/>
        <v>N&amp;KSUPERMART,INC</v>
      </c>
      <c r="N43" s="118" t="str">
        <f t="shared" si="4"/>
        <v>NO</v>
      </c>
      <c r="O43" s="118" t="str">
        <f t="shared" si="7"/>
        <v>CIGARS</v>
      </c>
      <c r="P43" s="46">
        <f t="shared" si="5"/>
        <v>1</v>
      </c>
      <c r="Q43" s="46">
        <f t="shared" si="6"/>
        <v>23</v>
      </c>
      <c r="R43" s="84" t="str">
        <f>VLOOKUP(M43,CTX!A:K,11,FALSE)</f>
        <v>83-19 NORTHERN BOULEVARD, JACKSON HEIGHTS, NY 11372</v>
      </c>
      <c r="S43" s="84" t="str">
        <f>VLOOKUP(M43,CTX!A:K,10,FALSE)</f>
        <v xml:space="preserve">272109164                </v>
      </c>
      <c r="T43" s="84" t="str">
        <f>VLOOKUP(M43,CTX!A:K,9,FALSE)</f>
        <v xml:space="preserve">1353861             </v>
      </c>
    </row>
    <row r="44" spans="1:20" x14ac:dyDescent="0.25">
      <c r="A44" s="87">
        <v>64</v>
      </c>
      <c r="B44" s="93" t="s">
        <v>19</v>
      </c>
      <c r="C44" s="84" t="s">
        <v>49</v>
      </c>
      <c r="D44" s="93">
        <v>8319</v>
      </c>
      <c r="E44" s="84">
        <v>715668</v>
      </c>
      <c r="F44" s="84">
        <v>11</v>
      </c>
      <c r="G44" s="84">
        <v>1</v>
      </c>
      <c r="H44" s="84">
        <v>1</v>
      </c>
      <c r="I44" s="84">
        <v>35</v>
      </c>
      <c r="J44" s="84">
        <v>35</v>
      </c>
      <c r="K44" s="92">
        <v>43707</v>
      </c>
      <c r="L44" s="84" t="s">
        <v>188</v>
      </c>
      <c r="M44" s="118" t="str">
        <f t="shared" si="3"/>
        <v>N&amp;KSUPERMART,INC</v>
      </c>
      <c r="N44" s="118" t="str">
        <f t="shared" si="4"/>
        <v>NO</v>
      </c>
      <c r="O44" s="118" t="str">
        <f t="shared" si="7"/>
        <v>CIGARS</v>
      </c>
      <c r="P44" s="46">
        <f t="shared" si="5"/>
        <v>1</v>
      </c>
      <c r="Q44" s="46">
        <f t="shared" si="6"/>
        <v>23</v>
      </c>
      <c r="R44" s="84" t="str">
        <f>VLOOKUP(M44,CTX!A:K,11,FALSE)</f>
        <v>83-19 NORTHERN BOULEVARD, JACKSON HEIGHTS, NY 11372</v>
      </c>
      <c r="S44" s="84" t="str">
        <f>VLOOKUP(M44,CTX!A:K,10,FALSE)</f>
        <v xml:space="preserve">272109164                </v>
      </c>
      <c r="T44" s="84" t="str">
        <f>VLOOKUP(M44,CTX!A:K,9,FALSE)</f>
        <v xml:space="preserve">1353861             </v>
      </c>
    </row>
    <row r="45" spans="1:20" x14ac:dyDescent="0.25">
      <c r="A45" s="87">
        <v>65</v>
      </c>
      <c r="B45" s="93" t="s">
        <v>19</v>
      </c>
      <c r="C45" s="84" t="s">
        <v>49</v>
      </c>
      <c r="D45" s="93" t="s">
        <v>220</v>
      </c>
      <c r="E45" s="84">
        <v>713410</v>
      </c>
      <c r="F45" s="84">
        <v>24</v>
      </c>
      <c r="G45" s="84">
        <v>1</v>
      </c>
      <c r="H45" s="84">
        <v>1</v>
      </c>
      <c r="I45" s="84">
        <v>35</v>
      </c>
      <c r="J45" s="84">
        <v>35</v>
      </c>
      <c r="K45" s="92">
        <v>43678</v>
      </c>
      <c r="L45" s="84" t="s">
        <v>221</v>
      </c>
      <c r="M45" s="118" t="str">
        <f t="shared" si="3"/>
        <v>WOODHAVEN9218MARKETIN</v>
      </c>
      <c r="N45" s="118" t="str">
        <f t="shared" si="4"/>
        <v>NO</v>
      </c>
      <c r="O45" s="118" t="str">
        <f t="shared" si="7"/>
        <v>CIGARS</v>
      </c>
      <c r="P45" s="46">
        <f t="shared" si="5"/>
        <v>1</v>
      </c>
      <c r="Q45" s="46">
        <f t="shared" si="6"/>
        <v>23</v>
      </c>
      <c r="R45" s="84" t="str">
        <f>VLOOKUP(M45,CTX!A:K,11,FALSE)</f>
        <v>9218 JAMAICA AVE, WOODHAVEN, NY 11421</v>
      </c>
      <c r="S45" s="84" t="str">
        <f>VLOOKUP(M45,CTX!A:K,10,FALSE)</f>
        <v xml:space="preserve">814005324                </v>
      </c>
      <c r="T45" s="84" t="str">
        <f>VLOOKUP(M45,CTX!A:K,9,FALSE)</f>
        <v xml:space="preserve">2046310-1           </v>
      </c>
    </row>
    <row r="46" spans="1:20" x14ac:dyDescent="0.25">
      <c r="A46" s="87">
        <v>66</v>
      </c>
      <c r="B46" s="93" t="s">
        <v>19</v>
      </c>
      <c r="C46" s="84" t="s">
        <v>49</v>
      </c>
      <c r="D46" s="93" t="s">
        <v>240</v>
      </c>
      <c r="E46" s="84">
        <v>713462</v>
      </c>
      <c r="F46" s="84">
        <v>17</v>
      </c>
      <c r="G46" s="84">
        <v>2</v>
      </c>
      <c r="H46" s="84">
        <v>2</v>
      </c>
      <c r="I46" s="84">
        <v>35</v>
      </c>
      <c r="J46" s="84">
        <v>70</v>
      </c>
      <c r="K46" s="92">
        <v>43678</v>
      </c>
      <c r="L46" s="84" t="s">
        <v>241</v>
      </c>
      <c r="M46" s="118" t="str">
        <f t="shared" si="3"/>
        <v>AKSHAR19INC</v>
      </c>
      <c r="N46" s="118" t="str">
        <f t="shared" si="4"/>
        <v>NO</v>
      </c>
      <c r="O46" s="118" t="str">
        <f t="shared" si="7"/>
        <v>CIGARS</v>
      </c>
      <c r="P46" s="46">
        <f t="shared" si="5"/>
        <v>2</v>
      </c>
      <c r="Q46" s="46">
        <f t="shared" si="6"/>
        <v>46</v>
      </c>
      <c r="R46" s="84" t="str">
        <f>VLOOKUP(M46,CTX!A:K,11,FALSE)</f>
        <v>6116 QUEENS BLVD., WOODSIDE, NY 11377</v>
      </c>
      <c r="S46" s="84" t="str">
        <f>VLOOKUP(M46,CTX!A:K,10,FALSE)</f>
        <v xml:space="preserve">81-2416804               </v>
      </c>
      <c r="T46" s="84" t="str">
        <f>VLOOKUP(M46,CTX!A:K,9,FALSE)</f>
        <v xml:space="preserve">2040909-1           </v>
      </c>
    </row>
    <row r="47" spans="1:20" x14ac:dyDescent="0.25">
      <c r="A47" s="87">
        <v>67</v>
      </c>
      <c r="B47" s="93" t="s">
        <v>19</v>
      </c>
      <c r="C47" s="84" t="s">
        <v>49</v>
      </c>
      <c r="D47" s="93" t="s">
        <v>240</v>
      </c>
      <c r="E47" s="84">
        <v>714572</v>
      </c>
      <c r="F47" s="84">
        <v>20</v>
      </c>
      <c r="G47" s="84">
        <v>1</v>
      </c>
      <c r="H47" s="84">
        <v>1</v>
      </c>
      <c r="I47" s="84">
        <v>35</v>
      </c>
      <c r="J47" s="84">
        <v>35</v>
      </c>
      <c r="K47" s="92">
        <v>43693</v>
      </c>
      <c r="L47" s="84" t="s">
        <v>241</v>
      </c>
      <c r="M47" s="118" t="str">
        <f t="shared" si="3"/>
        <v>AKSHAR19INC</v>
      </c>
      <c r="N47" s="118" t="str">
        <f t="shared" si="4"/>
        <v>NO</v>
      </c>
      <c r="O47" s="118" t="str">
        <f t="shared" si="7"/>
        <v>CIGARS</v>
      </c>
      <c r="P47" s="46">
        <f t="shared" si="5"/>
        <v>1</v>
      </c>
      <c r="Q47" s="46">
        <f t="shared" si="6"/>
        <v>23</v>
      </c>
      <c r="R47" s="84" t="str">
        <f>VLOOKUP(M47,CTX!A:K,11,FALSE)</f>
        <v>6116 QUEENS BLVD., WOODSIDE, NY 11377</v>
      </c>
      <c r="S47" s="84" t="str">
        <f>VLOOKUP(M47,CTX!A:K,10,FALSE)</f>
        <v xml:space="preserve">81-2416804               </v>
      </c>
      <c r="T47" s="84" t="str">
        <f>VLOOKUP(M47,CTX!A:K,9,FALSE)</f>
        <v xml:space="preserve">2040909-1           </v>
      </c>
    </row>
    <row r="48" spans="1:20" x14ac:dyDescent="0.25">
      <c r="A48" s="87">
        <v>68</v>
      </c>
      <c r="B48" s="93" t="s">
        <v>19</v>
      </c>
      <c r="C48" s="84" t="s">
        <v>49</v>
      </c>
      <c r="D48" s="93" t="s">
        <v>242</v>
      </c>
      <c r="E48" s="84">
        <v>713860</v>
      </c>
      <c r="F48" s="84">
        <v>10</v>
      </c>
      <c r="G48" s="84">
        <v>1</v>
      </c>
      <c r="H48" s="84">
        <v>1</v>
      </c>
      <c r="I48" s="84">
        <v>35</v>
      </c>
      <c r="J48" s="84">
        <v>35</v>
      </c>
      <c r="K48" s="92">
        <v>43683</v>
      </c>
      <c r="L48" s="84" t="s">
        <v>243</v>
      </c>
      <c r="M48" s="118" t="str">
        <f t="shared" si="3"/>
        <v>AMRUTINC;(Q&amp;QDISCOUNT</v>
      </c>
      <c r="N48" s="118" t="str">
        <f t="shared" si="4"/>
        <v>NO</v>
      </c>
      <c r="O48" s="118" t="str">
        <f t="shared" si="7"/>
        <v>CIGARS</v>
      </c>
      <c r="P48" s="46">
        <f t="shared" si="5"/>
        <v>1</v>
      </c>
      <c r="Q48" s="46">
        <f t="shared" si="6"/>
        <v>23</v>
      </c>
      <c r="R48" s="84" t="str">
        <f>VLOOKUP(M48,CTX!A:K,11,FALSE)</f>
        <v>80-02 37TH AVE, JACKSON HEIGHTS, NY 11372</v>
      </c>
      <c r="S48" s="84" t="str">
        <f>VLOOKUP(M48,CTX!A:K,10,FALSE)</f>
        <v xml:space="preserve">208345476                </v>
      </c>
      <c r="T48" s="84" t="str">
        <f>VLOOKUP(M48,CTX!A:K,9,FALSE)</f>
        <v xml:space="preserve">1275060             </v>
      </c>
    </row>
    <row r="49" spans="1:20" x14ac:dyDescent="0.25">
      <c r="A49" s="87">
        <v>69</v>
      </c>
      <c r="B49" s="93" t="s">
        <v>19</v>
      </c>
      <c r="C49" s="84" t="s">
        <v>49</v>
      </c>
      <c r="D49" s="93" t="s">
        <v>242</v>
      </c>
      <c r="E49" s="84">
        <v>714864</v>
      </c>
      <c r="F49" s="84">
        <v>22</v>
      </c>
      <c r="G49" s="84">
        <v>1</v>
      </c>
      <c r="H49" s="84">
        <v>1</v>
      </c>
      <c r="I49" s="84">
        <v>35</v>
      </c>
      <c r="J49" s="84">
        <v>35</v>
      </c>
      <c r="K49" s="92">
        <v>43697</v>
      </c>
      <c r="L49" s="84" t="s">
        <v>243</v>
      </c>
      <c r="M49" s="118" t="str">
        <f t="shared" si="3"/>
        <v>AMRUTINC;(Q&amp;QDISCOUNT</v>
      </c>
      <c r="N49" s="118" t="str">
        <f t="shared" si="4"/>
        <v>NO</v>
      </c>
      <c r="O49" s="118" t="str">
        <f t="shared" si="7"/>
        <v>CIGARS</v>
      </c>
      <c r="P49" s="46">
        <f t="shared" si="5"/>
        <v>1</v>
      </c>
      <c r="Q49" s="46">
        <f t="shared" si="6"/>
        <v>23</v>
      </c>
      <c r="R49" s="84" t="str">
        <f>VLOOKUP(M49,CTX!A:K,11,FALSE)</f>
        <v>80-02 37TH AVE, JACKSON HEIGHTS, NY 11372</v>
      </c>
      <c r="S49" s="84" t="str">
        <f>VLOOKUP(M49,CTX!A:K,10,FALSE)</f>
        <v xml:space="preserve">208345476                </v>
      </c>
      <c r="T49" s="84" t="str">
        <f>VLOOKUP(M49,CTX!A:K,9,FALSE)</f>
        <v xml:space="preserve">1275060             </v>
      </c>
    </row>
    <row r="50" spans="1:20" x14ac:dyDescent="0.25">
      <c r="A50" s="87">
        <v>70</v>
      </c>
      <c r="B50" s="93" t="s">
        <v>19</v>
      </c>
      <c r="C50" s="84" t="s">
        <v>49</v>
      </c>
      <c r="D50" s="93" t="s">
        <v>260</v>
      </c>
      <c r="E50" s="84">
        <v>714022</v>
      </c>
      <c r="F50" s="84">
        <v>5</v>
      </c>
      <c r="G50" s="84">
        <v>1</v>
      </c>
      <c r="H50" s="84">
        <v>1</v>
      </c>
      <c r="I50" s="84">
        <v>35</v>
      </c>
      <c r="J50" s="84">
        <v>35</v>
      </c>
      <c r="K50" s="92">
        <v>43686</v>
      </c>
      <c r="L50" s="84" t="s">
        <v>261</v>
      </c>
      <c r="M50" s="118" t="str">
        <f t="shared" si="3"/>
        <v>ANDYGROCERY</v>
      </c>
      <c r="N50" s="118" t="str">
        <f t="shared" si="4"/>
        <v>NO</v>
      </c>
      <c r="O50" s="118" t="str">
        <f t="shared" si="7"/>
        <v>CIGARS</v>
      </c>
      <c r="P50" s="46">
        <f t="shared" si="5"/>
        <v>1</v>
      </c>
      <c r="Q50" s="46">
        <f t="shared" si="6"/>
        <v>23</v>
      </c>
      <c r="R50" s="84" t="str">
        <f>VLOOKUP(M50,CTX!A:K,11,FALSE)</f>
        <v>42-20 34TH AVE, ASTORIA, NY 11103</v>
      </c>
      <c r="S50" s="84" t="str">
        <f>VLOOKUP(M50,CTX!A:K,10,FALSE)</f>
        <v xml:space="preserve">870775943                </v>
      </c>
      <c r="T50" s="84" t="str">
        <f>VLOOKUP(M50,CTX!A:K,9,FALSE)</f>
        <v xml:space="preserve">1052063             </v>
      </c>
    </row>
    <row r="51" spans="1:20" x14ac:dyDescent="0.25">
      <c r="A51" s="87">
        <v>71</v>
      </c>
      <c r="B51" s="93" t="s">
        <v>19</v>
      </c>
      <c r="C51" s="84" t="s">
        <v>49</v>
      </c>
      <c r="D51" s="93" t="s">
        <v>262</v>
      </c>
      <c r="E51" s="84">
        <v>715222</v>
      </c>
      <c r="F51" s="84">
        <v>9</v>
      </c>
      <c r="G51" s="84">
        <v>1</v>
      </c>
      <c r="H51" s="84">
        <v>1</v>
      </c>
      <c r="I51" s="84">
        <v>35</v>
      </c>
      <c r="J51" s="84">
        <v>35</v>
      </c>
      <c r="K51" s="92">
        <v>43701</v>
      </c>
      <c r="L51" s="84" t="s">
        <v>263</v>
      </c>
      <c r="M51" s="118" t="str">
        <f t="shared" si="3"/>
        <v>FOURSTARDELI&amp;GROCERY</v>
      </c>
      <c r="N51" s="118" t="str">
        <f t="shared" si="4"/>
        <v>NO</v>
      </c>
      <c r="O51" s="118" t="str">
        <f t="shared" si="7"/>
        <v>CIGARS</v>
      </c>
      <c r="P51" s="46">
        <f t="shared" si="5"/>
        <v>1</v>
      </c>
      <c r="Q51" s="46">
        <f t="shared" si="6"/>
        <v>23</v>
      </c>
      <c r="R51" s="84" t="str">
        <f>VLOOKUP(M51,CTX!A:K,11,FALSE)</f>
        <v>3118 36TH AVENUE, ASTORIA, NY 11106</v>
      </c>
      <c r="S51" s="84" t="str">
        <f>VLOOKUP(M51,CTX!A:K,10,FALSE)</f>
        <v xml:space="preserve">453345314                </v>
      </c>
      <c r="T51" s="84" t="str">
        <f>VLOOKUP(M51,CTX!A:K,9,FALSE)</f>
        <v xml:space="preserve">1411360             </v>
      </c>
    </row>
    <row r="52" spans="1:20" x14ac:dyDescent="0.25">
      <c r="A52" s="87">
        <v>72</v>
      </c>
      <c r="B52" s="93" t="s">
        <v>19</v>
      </c>
      <c r="C52" s="84" t="s">
        <v>49</v>
      </c>
      <c r="D52" s="93" t="s">
        <v>245</v>
      </c>
      <c r="E52" s="84">
        <v>715568</v>
      </c>
      <c r="F52" s="84">
        <v>11</v>
      </c>
      <c r="G52" s="84">
        <v>1</v>
      </c>
      <c r="H52" s="84">
        <v>1</v>
      </c>
      <c r="I52" s="84">
        <v>35</v>
      </c>
      <c r="J52" s="84">
        <v>35</v>
      </c>
      <c r="K52" s="92">
        <v>43706</v>
      </c>
      <c r="L52" s="84" t="s">
        <v>246</v>
      </c>
      <c r="M52" s="118" t="str">
        <f t="shared" si="3"/>
        <v>JUSTRIGHTCONV.INC.</v>
      </c>
      <c r="N52" s="118" t="str">
        <f t="shared" si="4"/>
        <v>NO</v>
      </c>
      <c r="O52" s="118" t="str">
        <f t="shared" si="7"/>
        <v>CIGARS</v>
      </c>
      <c r="P52" s="46">
        <f t="shared" si="5"/>
        <v>1</v>
      </c>
      <c r="Q52" s="46">
        <f t="shared" si="6"/>
        <v>23</v>
      </c>
      <c r="R52" s="84" t="str">
        <f>VLOOKUP(M52,CTX!A:K,11,FALSE)</f>
        <v>5716 ROOSEVELT AVE, WOODSIDE, NY 11377</v>
      </c>
      <c r="S52" s="84" t="str">
        <f>VLOOKUP(M52,CTX!A:K,10,FALSE)</f>
        <v xml:space="preserve">82-3722448               </v>
      </c>
      <c r="T52" s="84" t="str">
        <f>VLOOKUP(M52,CTX!A:K,9,FALSE)</f>
        <v xml:space="preserve">2066560-1           </v>
      </c>
    </row>
    <row r="53" spans="1:20" x14ac:dyDescent="0.25">
      <c r="A53" s="87">
        <v>73</v>
      </c>
      <c r="B53" s="93" t="s">
        <v>19</v>
      </c>
      <c r="C53" s="84" t="s">
        <v>49</v>
      </c>
      <c r="D53" s="93" t="s">
        <v>264</v>
      </c>
      <c r="E53" s="84">
        <v>715748</v>
      </c>
      <c r="F53" s="84">
        <v>6</v>
      </c>
      <c r="G53" s="84">
        <v>1</v>
      </c>
      <c r="H53" s="84">
        <v>1</v>
      </c>
      <c r="I53" s="84">
        <v>35</v>
      </c>
      <c r="J53" s="84">
        <v>35</v>
      </c>
      <c r="K53" s="92">
        <v>43708</v>
      </c>
      <c r="L53" s="84" t="s">
        <v>265</v>
      </c>
      <c r="M53" s="118" t="str">
        <f t="shared" si="3"/>
        <v>LITTLEMEXICOMINIMINC</v>
      </c>
      <c r="N53" s="118" t="str">
        <f t="shared" si="4"/>
        <v>NO</v>
      </c>
      <c r="O53" s="118" t="str">
        <f t="shared" si="7"/>
        <v>CIGARS</v>
      </c>
      <c r="P53" s="46">
        <f t="shared" si="5"/>
        <v>1</v>
      </c>
      <c r="Q53" s="46">
        <f t="shared" si="6"/>
        <v>23</v>
      </c>
      <c r="R53" s="84" t="str">
        <f>VLOOKUP(M53,CTX!A:K,11,FALSE)</f>
        <v>4014 ASTORIA BLVD, ASTORIA, NY 11103</v>
      </c>
      <c r="S53" s="84" t="str">
        <f>VLOOKUP(M53,CTX!A:K,10,FALSE)</f>
        <v xml:space="preserve">45-0826885               </v>
      </c>
      <c r="T53" s="84" t="str">
        <f>VLOOKUP(M53,CTX!A:K,9,FALSE)</f>
        <v xml:space="preserve">2040734-1           </v>
      </c>
    </row>
    <row r="54" spans="1:20" x14ac:dyDescent="0.25">
      <c r="A54" s="87">
        <v>74</v>
      </c>
      <c r="B54" s="93" t="s">
        <v>19</v>
      </c>
      <c r="C54" s="84" t="s">
        <v>49</v>
      </c>
      <c r="D54" s="93" t="s">
        <v>266</v>
      </c>
      <c r="E54" s="84">
        <v>713524</v>
      </c>
      <c r="F54" s="84">
        <v>19</v>
      </c>
      <c r="G54" s="84">
        <v>1</v>
      </c>
      <c r="H54" s="84">
        <v>1</v>
      </c>
      <c r="I54" s="84">
        <v>35</v>
      </c>
      <c r="J54" s="84">
        <v>35</v>
      </c>
      <c r="K54" s="92">
        <v>43679</v>
      </c>
      <c r="L54" s="84" t="s">
        <v>267</v>
      </c>
      <c r="M54" s="118" t="str">
        <f t="shared" si="3"/>
        <v>MARUTI149CORP</v>
      </c>
      <c r="N54" s="118" t="str">
        <f t="shared" si="4"/>
        <v>NO</v>
      </c>
      <c r="O54" s="118" t="str">
        <f t="shared" si="7"/>
        <v>CIGARS</v>
      </c>
      <c r="P54" s="46">
        <f t="shared" si="5"/>
        <v>1</v>
      </c>
      <c r="Q54" s="46">
        <f t="shared" si="6"/>
        <v>23</v>
      </c>
      <c r="R54" s="84" t="str">
        <f>VLOOKUP(M54,CTX!A:K,11,FALSE)</f>
        <v>14921 41ST AVE, FLUSHING, NY 11355</v>
      </c>
      <c r="S54" s="84" t="str">
        <f>VLOOKUP(M54,CTX!A:K,10,FALSE)</f>
        <v xml:space="preserve">464857901                </v>
      </c>
      <c r="T54" s="84" t="str">
        <f>VLOOKUP(M54,CTX!A:K,9,FALSE)</f>
        <v xml:space="preserve">2007604-1613        </v>
      </c>
    </row>
    <row r="55" spans="1:20" x14ac:dyDescent="0.25">
      <c r="A55" s="87">
        <v>75</v>
      </c>
      <c r="B55" s="93" t="s">
        <v>19</v>
      </c>
      <c r="C55" s="84" t="s">
        <v>49</v>
      </c>
      <c r="D55" s="93" t="s">
        <v>268</v>
      </c>
      <c r="E55" s="84">
        <v>713497</v>
      </c>
      <c r="F55" s="84">
        <v>13</v>
      </c>
      <c r="G55" s="84">
        <v>1</v>
      </c>
      <c r="H55" s="84">
        <v>1</v>
      </c>
      <c r="I55" s="84">
        <v>35</v>
      </c>
      <c r="J55" s="84">
        <v>35</v>
      </c>
      <c r="K55" s="92">
        <v>43679</v>
      </c>
      <c r="L55" s="84" t="s">
        <v>269</v>
      </c>
      <c r="M55" s="118" t="str">
        <f t="shared" si="3"/>
        <v>NNGROCERY</v>
      </c>
      <c r="N55" s="118" t="str">
        <f t="shared" si="4"/>
        <v>NO</v>
      </c>
      <c r="O55" s="118" t="str">
        <f t="shared" si="7"/>
        <v>CIGARS</v>
      </c>
      <c r="P55" s="46">
        <f t="shared" si="5"/>
        <v>1</v>
      </c>
      <c r="Q55" s="46">
        <f t="shared" si="6"/>
        <v>23</v>
      </c>
      <c r="R55" s="84" t="str">
        <f>VLOOKUP(M55,CTX!A:K,11,FALSE)</f>
        <v>31-21 DITMARS BLVD, ASTORIA, NY 11105</v>
      </c>
      <c r="S55" s="84" t="str">
        <f>VLOOKUP(M55,CTX!A:K,10,FALSE)</f>
        <v xml:space="preserve">810615519                </v>
      </c>
      <c r="T55" s="84" t="str">
        <f>VLOOKUP(M55,CTX!A:K,9,FALSE)</f>
        <v xml:space="preserve">1143199             </v>
      </c>
    </row>
    <row r="56" spans="1:20" x14ac:dyDescent="0.25">
      <c r="A56" s="87">
        <v>76</v>
      </c>
      <c r="B56" s="93" t="s">
        <v>19</v>
      </c>
      <c r="C56" s="84" t="s">
        <v>49</v>
      </c>
      <c r="D56" s="93" t="s">
        <v>228</v>
      </c>
      <c r="E56" s="84">
        <v>714123</v>
      </c>
      <c r="F56" s="84">
        <v>19</v>
      </c>
      <c r="G56" s="84">
        <v>1</v>
      </c>
      <c r="H56" s="84">
        <v>1</v>
      </c>
      <c r="I56" s="84">
        <v>35</v>
      </c>
      <c r="J56" s="84">
        <v>35</v>
      </c>
      <c r="K56" s="92">
        <v>43687</v>
      </c>
      <c r="L56" s="84" t="s">
        <v>229</v>
      </c>
      <c r="M56" s="118" t="str">
        <f t="shared" si="3"/>
        <v>4155MAINSTREETINC</v>
      </c>
      <c r="N56" s="118" t="str">
        <f t="shared" si="4"/>
        <v>NO</v>
      </c>
      <c r="O56" s="118" t="str">
        <f t="shared" si="7"/>
        <v>CIGARS</v>
      </c>
      <c r="P56" s="46">
        <f t="shared" si="5"/>
        <v>1</v>
      </c>
      <c r="Q56" s="46">
        <f t="shared" si="6"/>
        <v>23</v>
      </c>
      <c r="R56" s="84" t="str">
        <f>VLOOKUP(M56,CTX!A:K,11,FALSE)</f>
        <v>41-55 MAIN STREET, FLUSHING, NY 11355</v>
      </c>
      <c r="S56" s="84" t="str">
        <f>VLOOKUP(M56,CTX!A:K,10,FALSE)</f>
        <v xml:space="preserve">11-2841409               </v>
      </c>
      <c r="T56" s="84" t="str">
        <f>VLOOKUP(M56,CTX!A:K,9,FALSE)</f>
        <v xml:space="preserve">1054988             </v>
      </c>
    </row>
    <row r="57" spans="1:20" x14ac:dyDescent="0.25">
      <c r="A57" s="87">
        <v>77</v>
      </c>
      <c r="B57" s="93" t="s">
        <v>19</v>
      </c>
      <c r="C57" s="84" t="s">
        <v>49</v>
      </c>
      <c r="D57" s="93" t="s">
        <v>247</v>
      </c>
      <c r="E57" s="84">
        <v>714446</v>
      </c>
      <c r="F57" s="84">
        <v>12</v>
      </c>
      <c r="G57" s="84">
        <v>2</v>
      </c>
      <c r="H57" s="84">
        <v>2</v>
      </c>
      <c r="I57" s="84">
        <v>35</v>
      </c>
      <c r="J57" s="84">
        <v>70</v>
      </c>
      <c r="K57" s="92">
        <v>43692</v>
      </c>
      <c r="L57" s="84" t="s">
        <v>248</v>
      </c>
      <c r="M57" s="118" t="str">
        <f t="shared" si="3"/>
        <v>RANAGASCORP.</v>
      </c>
      <c r="N57" s="118" t="str">
        <f t="shared" si="4"/>
        <v>NO</v>
      </c>
      <c r="O57" s="118" t="str">
        <f t="shared" si="7"/>
        <v>CIGARS</v>
      </c>
      <c r="P57" s="46">
        <f t="shared" si="5"/>
        <v>2</v>
      </c>
      <c r="Q57" s="46">
        <f t="shared" si="6"/>
        <v>46</v>
      </c>
      <c r="R57" s="84" t="str">
        <f>VLOOKUP(M57,CTX!A:K,11,FALSE)</f>
        <v>784 JAMAICA AVE, BROOKLYN, NY 11208</v>
      </c>
      <c r="S57" s="84" t="str">
        <f>VLOOKUP(M57,CTX!A:K,10,FALSE)</f>
        <v xml:space="preserve">47-5616825               </v>
      </c>
      <c r="T57" s="84" t="str">
        <f>VLOOKUP(M57,CTX!A:K,9,FALSE)</f>
        <v xml:space="preserve">2033239-1           </v>
      </c>
    </row>
    <row r="58" spans="1:20" x14ac:dyDescent="0.25">
      <c r="A58" s="87">
        <v>78</v>
      </c>
      <c r="B58" s="93" t="s">
        <v>19</v>
      </c>
      <c r="C58" s="84" t="s">
        <v>49</v>
      </c>
      <c r="D58" s="93" t="s">
        <v>270</v>
      </c>
      <c r="E58" s="84">
        <v>713873</v>
      </c>
      <c r="F58" s="84">
        <v>12</v>
      </c>
      <c r="G58" s="84">
        <v>2</v>
      </c>
      <c r="H58" s="84">
        <v>2</v>
      </c>
      <c r="I58" s="84">
        <v>35</v>
      </c>
      <c r="J58" s="84">
        <v>70</v>
      </c>
      <c r="K58" s="92">
        <v>43684</v>
      </c>
      <c r="L58" s="84" t="s">
        <v>271</v>
      </c>
      <c r="M58" s="118" t="str">
        <f t="shared" si="3"/>
        <v>SATKAIVALUSAINC.</v>
      </c>
      <c r="N58" s="118" t="str">
        <f t="shared" si="4"/>
        <v>NO</v>
      </c>
      <c r="O58" s="118" t="str">
        <f t="shared" si="7"/>
        <v>CIGARS</v>
      </c>
      <c r="P58" s="46">
        <f t="shared" ref="P58:P100" si="8">G58*VLOOKUP(B58,_ItemList,9,FALSE)</f>
        <v>2</v>
      </c>
      <c r="Q58" s="46">
        <f t="shared" ref="Q58:Q100" si="9">G58*VLOOKUP(B58,_ItemList,10,FALSE)</f>
        <v>46</v>
      </c>
      <c r="R58" s="84" t="str">
        <f>VLOOKUP(M58,CTX!A:K,11,FALSE)</f>
        <v>7152 YELLOWSTONE BLVD., FOREST HILLS, NY 11375</v>
      </c>
      <c r="S58" s="84" t="str">
        <f>VLOOKUP(M58,CTX!A:K,10,FALSE)</f>
        <v xml:space="preserve">46-3492282               </v>
      </c>
      <c r="T58" s="84" t="str">
        <f>VLOOKUP(M58,CTX!A:K,9,FALSE)</f>
        <v>2001465-2</v>
      </c>
    </row>
    <row r="59" spans="1:20" x14ac:dyDescent="0.25">
      <c r="A59" s="87">
        <v>79</v>
      </c>
      <c r="B59" s="93" t="s">
        <v>19</v>
      </c>
      <c r="C59" s="84" t="s">
        <v>49</v>
      </c>
      <c r="D59" s="93" t="s">
        <v>270</v>
      </c>
      <c r="E59" s="84">
        <v>714234</v>
      </c>
      <c r="F59" s="84">
        <v>15</v>
      </c>
      <c r="G59" s="84">
        <v>3</v>
      </c>
      <c r="H59" s="84">
        <v>3</v>
      </c>
      <c r="I59" s="84">
        <v>35</v>
      </c>
      <c r="J59" s="84">
        <v>105</v>
      </c>
      <c r="K59" s="92">
        <v>43689</v>
      </c>
      <c r="L59" s="84" t="s">
        <v>271</v>
      </c>
      <c r="M59" s="118" t="str">
        <f t="shared" si="3"/>
        <v>SATKAIVALUSAINC.</v>
      </c>
      <c r="N59" s="118" t="str">
        <f t="shared" si="4"/>
        <v>NO</v>
      </c>
      <c r="O59" s="118" t="str">
        <f t="shared" si="7"/>
        <v>CIGARS</v>
      </c>
      <c r="P59" s="46">
        <f t="shared" si="8"/>
        <v>3</v>
      </c>
      <c r="Q59" s="46">
        <f t="shared" si="9"/>
        <v>69</v>
      </c>
      <c r="R59" s="84" t="str">
        <f>VLOOKUP(M59,CTX!A:K,11,FALSE)</f>
        <v>7152 YELLOWSTONE BLVD., FOREST HILLS, NY 11375</v>
      </c>
      <c r="S59" s="84" t="str">
        <f>VLOOKUP(M59,CTX!A:K,10,FALSE)</f>
        <v xml:space="preserve">46-3492282               </v>
      </c>
      <c r="T59" s="84" t="str">
        <f>VLOOKUP(M59,CTX!A:K,9,FALSE)</f>
        <v>2001465-2</v>
      </c>
    </row>
    <row r="60" spans="1:20" x14ac:dyDescent="0.25">
      <c r="A60" s="87">
        <v>80</v>
      </c>
      <c r="B60" s="93" t="s">
        <v>19</v>
      </c>
      <c r="C60" s="84" t="s">
        <v>49</v>
      </c>
      <c r="D60" s="93" t="s">
        <v>270</v>
      </c>
      <c r="E60" s="84">
        <v>714562</v>
      </c>
      <c r="F60" s="84">
        <v>11</v>
      </c>
      <c r="G60" s="84">
        <v>1</v>
      </c>
      <c r="H60" s="84">
        <v>1</v>
      </c>
      <c r="I60" s="84">
        <v>35</v>
      </c>
      <c r="J60" s="84">
        <v>35</v>
      </c>
      <c r="K60" s="92">
        <v>43693</v>
      </c>
      <c r="L60" s="84" t="s">
        <v>271</v>
      </c>
      <c r="M60" s="118" t="str">
        <f t="shared" si="3"/>
        <v>SATKAIVALUSAINC.</v>
      </c>
      <c r="N60" s="118" t="str">
        <f t="shared" si="4"/>
        <v>NO</v>
      </c>
      <c r="O60" s="118" t="str">
        <f t="shared" si="7"/>
        <v>CIGARS</v>
      </c>
      <c r="P60" s="46">
        <f t="shared" si="8"/>
        <v>1</v>
      </c>
      <c r="Q60" s="46">
        <f t="shared" si="9"/>
        <v>23</v>
      </c>
      <c r="R60" s="84" t="str">
        <f>VLOOKUP(M60,CTX!A:K,11,FALSE)</f>
        <v>7152 YELLOWSTONE BLVD., FOREST HILLS, NY 11375</v>
      </c>
      <c r="S60" s="84" t="str">
        <f>VLOOKUP(M60,CTX!A:K,10,FALSE)</f>
        <v xml:space="preserve">46-3492282               </v>
      </c>
      <c r="T60" s="84" t="str">
        <f>VLOOKUP(M60,CTX!A:K,9,FALSE)</f>
        <v>2001465-2</v>
      </c>
    </row>
    <row r="61" spans="1:20" x14ac:dyDescent="0.25">
      <c r="A61" s="87">
        <v>81</v>
      </c>
      <c r="B61" s="93" t="s">
        <v>19</v>
      </c>
      <c r="C61" s="84" t="s">
        <v>49</v>
      </c>
      <c r="D61" s="93" t="s">
        <v>270</v>
      </c>
      <c r="E61" s="84">
        <v>714826</v>
      </c>
      <c r="F61" s="84">
        <v>13</v>
      </c>
      <c r="G61" s="84">
        <v>2</v>
      </c>
      <c r="H61" s="84">
        <v>2</v>
      </c>
      <c r="I61" s="84">
        <v>35</v>
      </c>
      <c r="J61" s="84">
        <v>70</v>
      </c>
      <c r="K61" s="92">
        <v>43697</v>
      </c>
      <c r="L61" s="84" t="s">
        <v>271</v>
      </c>
      <c r="M61" s="118" t="str">
        <f t="shared" si="3"/>
        <v>SATKAIVALUSAINC.</v>
      </c>
      <c r="N61" s="118" t="str">
        <f t="shared" si="4"/>
        <v>NO</v>
      </c>
      <c r="O61" s="118" t="str">
        <f t="shared" si="7"/>
        <v>CIGARS</v>
      </c>
      <c r="P61" s="46">
        <f t="shared" si="8"/>
        <v>2</v>
      </c>
      <c r="Q61" s="46">
        <f t="shared" si="9"/>
        <v>46</v>
      </c>
      <c r="R61" s="84" t="str">
        <f>VLOOKUP(M61,CTX!A:K,11,FALSE)</f>
        <v>7152 YELLOWSTONE BLVD., FOREST HILLS, NY 11375</v>
      </c>
      <c r="S61" s="84" t="str">
        <f>VLOOKUP(M61,CTX!A:K,10,FALSE)</f>
        <v xml:space="preserve">46-3492282               </v>
      </c>
      <c r="T61" s="84" t="str">
        <f>VLOOKUP(M61,CTX!A:K,9,FALSE)</f>
        <v>2001465-2</v>
      </c>
    </row>
    <row r="62" spans="1:20" x14ac:dyDescent="0.25">
      <c r="A62" s="87">
        <v>82</v>
      </c>
      <c r="B62" s="93" t="s">
        <v>19</v>
      </c>
      <c r="C62" s="84" t="s">
        <v>49</v>
      </c>
      <c r="D62" s="93" t="s">
        <v>272</v>
      </c>
      <c r="E62" s="84">
        <v>713717</v>
      </c>
      <c r="F62" s="84">
        <v>8</v>
      </c>
      <c r="G62" s="84">
        <v>1</v>
      </c>
      <c r="H62" s="84">
        <v>1</v>
      </c>
      <c r="I62" s="84">
        <v>35</v>
      </c>
      <c r="J62" s="84">
        <v>35</v>
      </c>
      <c r="K62" s="92">
        <v>43682</v>
      </c>
      <c r="L62" s="84" t="s">
        <v>273</v>
      </c>
      <c r="M62" s="118" t="str">
        <f t="shared" si="3"/>
        <v>SINAIGOURMETDELIINC</v>
      </c>
      <c r="N62" s="118" t="str">
        <f t="shared" si="4"/>
        <v>NO</v>
      </c>
      <c r="O62" s="118" t="str">
        <f t="shared" si="7"/>
        <v>CIGARS</v>
      </c>
      <c r="P62" s="46">
        <f t="shared" si="8"/>
        <v>1</v>
      </c>
      <c r="Q62" s="46">
        <f t="shared" si="9"/>
        <v>23</v>
      </c>
      <c r="R62" s="84" t="str">
        <f>VLOOKUP(M62,CTX!A:K,11,FALSE)</f>
        <v>2618 21 ST STREET, ASTORIA, NY 11102</v>
      </c>
      <c r="S62" s="84" t="str">
        <f>VLOOKUP(M62,CTX!A:K,10,FALSE)</f>
        <v xml:space="preserve">81-3453474               </v>
      </c>
      <c r="T62" s="84" t="str">
        <f>VLOOKUP(M62,CTX!A:K,9,FALSE)</f>
        <v xml:space="preserve">2045970-1           </v>
      </c>
    </row>
    <row r="63" spans="1:20" x14ac:dyDescent="0.25">
      <c r="A63" s="87">
        <v>83</v>
      </c>
      <c r="B63" s="93" t="s">
        <v>19</v>
      </c>
      <c r="C63" s="84" t="s">
        <v>49</v>
      </c>
      <c r="D63" s="93" t="s">
        <v>272</v>
      </c>
      <c r="E63" s="84">
        <v>714055</v>
      </c>
      <c r="F63" s="84">
        <v>25</v>
      </c>
      <c r="G63" s="84">
        <v>1</v>
      </c>
      <c r="H63" s="84">
        <v>1</v>
      </c>
      <c r="I63" s="84">
        <v>35</v>
      </c>
      <c r="J63" s="84">
        <v>35</v>
      </c>
      <c r="K63" s="92">
        <v>43686</v>
      </c>
      <c r="L63" s="84" t="s">
        <v>273</v>
      </c>
      <c r="M63" s="118" t="str">
        <f t="shared" si="3"/>
        <v>SINAIGOURMETDELIINC</v>
      </c>
      <c r="N63" s="118" t="str">
        <f t="shared" si="4"/>
        <v>NO</v>
      </c>
      <c r="O63" s="118" t="str">
        <f t="shared" si="7"/>
        <v>CIGARS</v>
      </c>
      <c r="P63" s="46">
        <f t="shared" si="8"/>
        <v>1</v>
      </c>
      <c r="Q63" s="46">
        <f t="shared" si="9"/>
        <v>23</v>
      </c>
      <c r="R63" s="84" t="s">
        <v>2023</v>
      </c>
      <c r="S63" s="84" t="s">
        <v>2025</v>
      </c>
      <c r="T63" s="84" t="s">
        <v>2024</v>
      </c>
    </row>
    <row r="64" spans="1:20" x14ac:dyDescent="0.25">
      <c r="A64" s="87">
        <v>84</v>
      </c>
      <c r="B64" s="93" t="s">
        <v>19</v>
      </c>
      <c r="C64" s="84" t="s">
        <v>49</v>
      </c>
      <c r="D64" s="93" t="s">
        <v>272</v>
      </c>
      <c r="E64" s="84">
        <v>714987</v>
      </c>
      <c r="F64" s="84">
        <v>26</v>
      </c>
      <c r="G64" s="84">
        <v>1</v>
      </c>
      <c r="H64" s="84">
        <v>1</v>
      </c>
      <c r="I64" s="84">
        <v>35</v>
      </c>
      <c r="J64" s="84">
        <v>35</v>
      </c>
      <c r="K64" s="92">
        <v>43699</v>
      </c>
      <c r="L64" s="84" t="s">
        <v>273</v>
      </c>
      <c r="M64" s="118" t="str">
        <f t="shared" si="3"/>
        <v>SINAIGOURMETDELIINC</v>
      </c>
      <c r="N64" s="118" t="str">
        <f t="shared" si="4"/>
        <v>NO</v>
      </c>
      <c r="O64" s="118" t="str">
        <f t="shared" ref="O64:O91" si="10">VLOOKUP(B64,_ItemList,5,FALSE)</f>
        <v>CIGARS</v>
      </c>
      <c r="P64" s="46">
        <f t="shared" si="8"/>
        <v>1</v>
      </c>
      <c r="Q64" s="46">
        <f t="shared" si="9"/>
        <v>23</v>
      </c>
      <c r="R64" s="84" t="str">
        <f>VLOOKUP(M64,CTX!A:K,11,FALSE)</f>
        <v>2618 21 ST STREET, ASTORIA, NY 11102</v>
      </c>
      <c r="S64" s="84" t="str">
        <f>VLOOKUP(M64,CTX!A:K,10,FALSE)</f>
        <v xml:space="preserve">81-3453474               </v>
      </c>
      <c r="T64" s="84" t="str">
        <f>VLOOKUP(M64,CTX!A:K,9,FALSE)</f>
        <v xml:space="preserve">2045970-1           </v>
      </c>
    </row>
    <row r="65" spans="1:20" x14ac:dyDescent="0.25">
      <c r="A65" s="87">
        <v>86</v>
      </c>
      <c r="B65" s="93" t="s">
        <v>4</v>
      </c>
      <c r="C65" s="84" t="s">
        <v>274</v>
      </c>
      <c r="D65" s="93">
        <v>5901</v>
      </c>
      <c r="E65" s="84">
        <v>713992</v>
      </c>
      <c r="F65" s="84">
        <v>1</v>
      </c>
      <c r="G65" s="84">
        <v>2</v>
      </c>
      <c r="H65" s="84">
        <v>2</v>
      </c>
      <c r="I65" s="84">
        <v>75</v>
      </c>
      <c r="J65" s="84">
        <v>150</v>
      </c>
      <c r="K65" s="92">
        <v>43685</v>
      </c>
      <c r="L65" s="84" t="s">
        <v>235</v>
      </c>
      <c r="M65" s="118" t="str">
        <f t="shared" ref="M65:M104" si="11">SUBSTITUTE(L65," ","")</f>
        <v>7-11STORE#34439</v>
      </c>
      <c r="N65" s="118" t="str">
        <f t="shared" ref="N65:N104" si="12">IF(G65&lt;0,"YES","NO")</f>
        <v>NO</v>
      </c>
      <c r="O65" s="118" t="str">
        <f t="shared" si="10"/>
        <v>CIGARS</v>
      </c>
      <c r="P65" s="46">
        <f t="shared" si="8"/>
        <v>2</v>
      </c>
      <c r="Q65" s="46">
        <f t="shared" si="9"/>
        <v>108</v>
      </c>
      <c r="R65" s="84" t="e">
        <f>VLOOKUP(M65,CTX!A:K,11,FALSE)</f>
        <v>#N/A</v>
      </c>
      <c r="S65" s="84" t="e">
        <f>VLOOKUP(M65,CTX!A:K,10,FALSE)</f>
        <v>#N/A</v>
      </c>
      <c r="T65" s="84" t="e">
        <f>VLOOKUP(M65,CTX!A:K,9,FALSE)</f>
        <v>#N/A</v>
      </c>
    </row>
    <row r="66" spans="1:20" x14ac:dyDescent="0.25">
      <c r="A66" s="87">
        <v>87</v>
      </c>
      <c r="B66" s="93" t="s">
        <v>4</v>
      </c>
      <c r="C66" s="84" t="s">
        <v>274</v>
      </c>
      <c r="D66" s="93">
        <v>8202</v>
      </c>
      <c r="E66" s="84">
        <v>713863</v>
      </c>
      <c r="F66" s="84">
        <v>13</v>
      </c>
      <c r="G66" s="84">
        <v>1</v>
      </c>
      <c r="H66" s="84">
        <v>1</v>
      </c>
      <c r="I66" s="84">
        <v>75</v>
      </c>
      <c r="J66" s="84">
        <v>75</v>
      </c>
      <c r="K66" s="92">
        <v>43684</v>
      </c>
      <c r="L66" s="84" t="s">
        <v>275</v>
      </c>
      <c r="M66" s="118" t="str">
        <f t="shared" si="11"/>
        <v>STOP&amp;CARRYCONVE.INC</v>
      </c>
      <c r="N66" s="118" t="str">
        <f t="shared" si="12"/>
        <v>NO</v>
      </c>
      <c r="O66" s="118" t="str">
        <f t="shared" si="10"/>
        <v>CIGARS</v>
      </c>
      <c r="P66" s="46">
        <f t="shared" si="8"/>
        <v>1</v>
      </c>
      <c r="Q66" s="46">
        <f t="shared" si="9"/>
        <v>54</v>
      </c>
      <c r="R66" s="84" t="str">
        <f>VLOOKUP(M66,CTX!A:K,11,FALSE)</f>
        <v>82-02 NORTHERN BLVD, JACKSON HEIGHTS, NY 11372</v>
      </c>
      <c r="S66" s="84" t="str">
        <f>VLOOKUP(M66,CTX!A:K,10,FALSE)</f>
        <v xml:space="preserve">203369484                </v>
      </c>
      <c r="T66" s="84" t="str">
        <f>VLOOKUP(M66,CTX!A:K,9,FALSE)</f>
        <v xml:space="preserve">1210568             </v>
      </c>
    </row>
    <row r="67" spans="1:20" x14ac:dyDescent="0.25">
      <c r="A67" s="87">
        <v>88</v>
      </c>
      <c r="B67" s="93" t="s">
        <v>4</v>
      </c>
      <c r="C67" s="84" t="s">
        <v>274</v>
      </c>
      <c r="D67" s="93">
        <v>8202</v>
      </c>
      <c r="E67" s="84">
        <v>714878</v>
      </c>
      <c r="F67" s="84">
        <v>12</v>
      </c>
      <c r="G67" s="84">
        <v>1</v>
      </c>
      <c r="H67" s="84">
        <v>1</v>
      </c>
      <c r="I67" s="84">
        <v>75</v>
      </c>
      <c r="J67" s="84">
        <v>75</v>
      </c>
      <c r="K67" s="92">
        <v>43698</v>
      </c>
      <c r="L67" s="84" t="s">
        <v>275</v>
      </c>
      <c r="M67" s="118" t="str">
        <f t="shared" si="11"/>
        <v>STOP&amp;CARRYCONVE.INC</v>
      </c>
      <c r="N67" s="118" t="str">
        <f t="shared" si="12"/>
        <v>NO</v>
      </c>
      <c r="O67" s="118" t="str">
        <f t="shared" si="10"/>
        <v>CIGARS</v>
      </c>
      <c r="P67" s="46">
        <f t="shared" si="8"/>
        <v>1</v>
      </c>
      <c r="Q67" s="46">
        <f t="shared" si="9"/>
        <v>54</v>
      </c>
      <c r="R67" s="84" t="str">
        <f>VLOOKUP(M67,CTX!A:K,11,FALSE)</f>
        <v>82-02 NORTHERN BLVD, JACKSON HEIGHTS, NY 11372</v>
      </c>
      <c r="S67" s="84" t="str">
        <f>VLOOKUP(M67,CTX!A:K,10,FALSE)</f>
        <v xml:space="preserve">203369484                </v>
      </c>
      <c r="T67" s="84" t="str">
        <f>VLOOKUP(M67,CTX!A:K,9,FALSE)</f>
        <v xml:space="preserve">1210568             </v>
      </c>
    </row>
    <row r="68" spans="1:20" x14ac:dyDescent="0.25">
      <c r="A68" s="87">
        <v>92</v>
      </c>
      <c r="B68" s="93" t="s">
        <v>4</v>
      </c>
      <c r="C68" s="84" t="s">
        <v>274</v>
      </c>
      <c r="D68" s="93">
        <v>8202</v>
      </c>
      <c r="E68" s="84">
        <v>715425</v>
      </c>
      <c r="F68" s="84">
        <v>11</v>
      </c>
      <c r="G68" s="84">
        <v>1</v>
      </c>
      <c r="H68" s="84">
        <v>1</v>
      </c>
      <c r="I68" s="84">
        <v>75</v>
      </c>
      <c r="J68" s="84">
        <v>75</v>
      </c>
      <c r="K68" s="92">
        <v>43705</v>
      </c>
      <c r="L68" s="84" t="s">
        <v>275</v>
      </c>
      <c r="M68" s="118" t="str">
        <f t="shared" si="11"/>
        <v>STOP&amp;CARRYCONVE.INC</v>
      </c>
      <c r="N68" s="118" t="str">
        <f t="shared" si="12"/>
        <v>NO</v>
      </c>
      <c r="O68" s="118" t="str">
        <f t="shared" si="10"/>
        <v>CIGARS</v>
      </c>
      <c r="P68" s="46">
        <f t="shared" si="8"/>
        <v>1</v>
      </c>
      <c r="Q68" s="46">
        <f t="shared" si="9"/>
        <v>54</v>
      </c>
      <c r="R68" s="84" t="str">
        <f>VLOOKUP(M68,CTX!A:K,11,FALSE)</f>
        <v>82-02 NORTHERN BLVD, JACKSON HEIGHTS, NY 11372</v>
      </c>
      <c r="S68" s="84" t="str">
        <f>VLOOKUP(M68,CTX!A:K,10,FALSE)</f>
        <v xml:space="preserve">203369484                </v>
      </c>
      <c r="T68" s="84" t="str">
        <f>VLOOKUP(M68,CTX!A:K,9,FALSE)</f>
        <v xml:space="preserve">1210568             </v>
      </c>
    </row>
    <row r="69" spans="1:20" x14ac:dyDescent="0.25">
      <c r="A69" s="87">
        <v>93</v>
      </c>
      <c r="B69" s="93" t="s">
        <v>4</v>
      </c>
      <c r="C69" s="84" t="s">
        <v>274</v>
      </c>
      <c r="D69" s="93" t="s">
        <v>242</v>
      </c>
      <c r="E69" s="84">
        <v>714269</v>
      </c>
      <c r="F69" s="84">
        <v>11</v>
      </c>
      <c r="G69" s="84">
        <v>1</v>
      </c>
      <c r="H69" s="84">
        <v>1</v>
      </c>
      <c r="I69" s="84">
        <v>75</v>
      </c>
      <c r="J69" s="84">
        <v>75</v>
      </c>
      <c r="K69" s="92">
        <v>43689</v>
      </c>
      <c r="L69" s="84" t="s">
        <v>243</v>
      </c>
      <c r="M69" s="118" t="str">
        <f t="shared" si="11"/>
        <v>AMRUTINC;(Q&amp;QDISCOUNT</v>
      </c>
      <c r="N69" s="118" t="str">
        <f t="shared" si="12"/>
        <v>NO</v>
      </c>
      <c r="O69" s="118" t="str">
        <f t="shared" si="10"/>
        <v>CIGARS</v>
      </c>
      <c r="P69" s="46">
        <f t="shared" si="8"/>
        <v>1</v>
      </c>
      <c r="Q69" s="46">
        <f t="shared" si="9"/>
        <v>54</v>
      </c>
      <c r="R69" s="84" t="str">
        <f>VLOOKUP(M69,CTX!A:K,11,FALSE)</f>
        <v>80-02 37TH AVE, JACKSON HEIGHTS, NY 11372</v>
      </c>
      <c r="S69" s="84" t="str">
        <f>VLOOKUP(M69,CTX!A:K,10,FALSE)</f>
        <v xml:space="preserve">208345476                </v>
      </c>
      <c r="T69" s="84" t="str">
        <f>VLOOKUP(M69,CTX!A:K,9,FALSE)</f>
        <v xml:space="preserve">1275060             </v>
      </c>
    </row>
    <row r="70" spans="1:20" x14ac:dyDescent="0.25">
      <c r="A70" s="87">
        <v>94</v>
      </c>
      <c r="B70" s="93" t="s">
        <v>4</v>
      </c>
      <c r="C70" s="84" t="s">
        <v>274</v>
      </c>
      <c r="D70" s="93" t="s">
        <v>249</v>
      </c>
      <c r="E70" s="84">
        <v>714370</v>
      </c>
      <c r="F70" s="84">
        <v>2</v>
      </c>
      <c r="G70" s="84">
        <v>1</v>
      </c>
      <c r="H70" s="84">
        <v>1</v>
      </c>
      <c r="I70" s="84">
        <v>75</v>
      </c>
      <c r="J70" s="84">
        <v>75</v>
      </c>
      <c r="K70" s="92">
        <v>43690</v>
      </c>
      <c r="L70" s="84" t="s">
        <v>250</v>
      </c>
      <c r="M70" s="118" t="str">
        <f t="shared" si="11"/>
        <v>SGK5220LLC</v>
      </c>
      <c r="N70" s="118" t="str">
        <f t="shared" si="12"/>
        <v>NO</v>
      </c>
      <c r="O70" s="118" t="str">
        <f t="shared" si="10"/>
        <v>CIGARS</v>
      </c>
      <c r="P70" s="46">
        <f t="shared" si="8"/>
        <v>1</v>
      </c>
      <c r="Q70" s="46">
        <f t="shared" si="9"/>
        <v>54</v>
      </c>
      <c r="R70" s="84" t="e">
        <f>VLOOKUP(M70,CTX!A:K,11,FALSE)</f>
        <v>#N/A</v>
      </c>
      <c r="S70" s="84" t="e">
        <f>VLOOKUP(M70,CTX!A:K,10,FALSE)</f>
        <v>#N/A</v>
      </c>
      <c r="T70" s="84" t="e">
        <f>VLOOKUP(M70,CTX!A:K,9,FALSE)</f>
        <v>#N/A</v>
      </c>
    </row>
    <row r="71" spans="1:20" x14ac:dyDescent="0.25">
      <c r="A71" s="87">
        <v>95</v>
      </c>
      <c r="B71" s="93" t="s">
        <v>21</v>
      </c>
      <c r="C71" s="84" t="s">
        <v>51</v>
      </c>
      <c r="D71" s="93" t="s">
        <v>249</v>
      </c>
      <c r="E71" s="84">
        <v>714705</v>
      </c>
      <c r="F71" s="84">
        <v>1</v>
      </c>
      <c r="G71" s="84">
        <v>1</v>
      </c>
      <c r="H71" s="84">
        <v>1</v>
      </c>
      <c r="I71" s="84">
        <v>31</v>
      </c>
      <c r="J71" s="84">
        <v>31</v>
      </c>
      <c r="K71" s="92">
        <v>43694</v>
      </c>
      <c r="L71" s="84" t="s">
        <v>250</v>
      </c>
      <c r="M71" s="118" t="str">
        <f t="shared" si="11"/>
        <v>SGK5220LLC</v>
      </c>
      <c r="N71" s="118" t="str">
        <f t="shared" si="12"/>
        <v>NO</v>
      </c>
      <c r="O71" s="118" t="str">
        <f t="shared" si="10"/>
        <v>CIGARS</v>
      </c>
      <c r="P71" s="46">
        <f t="shared" si="8"/>
        <v>1</v>
      </c>
      <c r="Q71" s="46">
        <f t="shared" si="9"/>
        <v>24</v>
      </c>
      <c r="R71" s="84" t="e">
        <f>VLOOKUP(M71,CTX!A:K,11,FALSE)</f>
        <v>#N/A</v>
      </c>
      <c r="S71" s="84" t="e">
        <f>VLOOKUP(M71,CTX!A:K,10,FALSE)</f>
        <v>#N/A</v>
      </c>
      <c r="T71" s="84" t="e">
        <f>VLOOKUP(M71,CTX!A:K,9,FALSE)</f>
        <v>#N/A</v>
      </c>
    </row>
    <row r="72" spans="1:20" x14ac:dyDescent="0.25">
      <c r="A72" s="87">
        <v>96</v>
      </c>
      <c r="B72" s="93" t="s">
        <v>22</v>
      </c>
      <c r="C72" s="84" t="s">
        <v>69</v>
      </c>
      <c r="D72" s="93" t="s">
        <v>220</v>
      </c>
      <c r="E72" s="84">
        <v>713410</v>
      </c>
      <c r="F72" s="84">
        <v>26</v>
      </c>
      <c r="G72" s="84">
        <v>1</v>
      </c>
      <c r="H72" s="84">
        <v>1</v>
      </c>
      <c r="I72" s="84">
        <v>31</v>
      </c>
      <c r="J72" s="84">
        <v>31</v>
      </c>
      <c r="K72" s="92">
        <v>43678</v>
      </c>
      <c r="L72" s="84" t="s">
        <v>221</v>
      </c>
      <c r="M72" s="118" t="str">
        <f t="shared" si="11"/>
        <v>WOODHAVEN9218MARKETIN</v>
      </c>
      <c r="N72" s="118" t="str">
        <f t="shared" si="12"/>
        <v>NO</v>
      </c>
      <c r="O72" s="118" t="str">
        <f t="shared" si="10"/>
        <v>CIGARS</v>
      </c>
      <c r="P72" s="46">
        <f t="shared" si="8"/>
        <v>1</v>
      </c>
      <c r="Q72" s="46">
        <f t="shared" si="9"/>
        <v>23</v>
      </c>
      <c r="R72" s="84" t="str">
        <f>VLOOKUP(M72,CTX!A:K,11,FALSE)</f>
        <v>9218 JAMAICA AVE, WOODHAVEN, NY 11421</v>
      </c>
      <c r="S72" s="84" t="str">
        <f>VLOOKUP(M72,CTX!A:K,10,FALSE)</f>
        <v xml:space="preserve">814005324                </v>
      </c>
      <c r="T72" s="84" t="str">
        <f>VLOOKUP(M72,CTX!A:K,9,FALSE)</f>
        <v xml:space="preserve">2046310-1           </v>
      </c>
    </row>
    <row r="73" spans="1:20" x14ac:dyDescent="0.25">
      <c r="A73" s="87">
        <v>97</v>
      </c>
      <c r="B73" s="93" t="s">
        <v>22</v>
      </c>
      <c r="C73" s="84" t="s">
        <v>69</v>
      </c>
      <c r="D73" s="93" t="s">
        <v>228</v>
      </c>
      <c r="E73" s="84">
        <v>713604</v>
      </c>
      <c r="F73" s="84">
        <v>17</v>
      </c>
      <c r="G73" s="84">
        <v>1</v>
      </c>
      <c r="H73" s="84">
        <v>1</v>
      </c>
      <c r="I73" s="84">
        <v>31</v>
      </c>
      <c r="J73" s="84">
        <v>31</v>
      </c>
      <c r="K73" s="92">
        <v>43680</v>
      </c>
      <c r="L73" s="84" t="s">
        <v>229</v>
      </c>
      <c r="M73" s="118" t="str">
        <f t="shared" si="11"/>
        <v>4155MAINSTREETINC</v>
      </c>
      <c r="N73" s="118" t="str">
        <f t="shared" si="12"/>
        <v>NO</v>
      </c>
      <c r="O73" s="118" t="str">
        <f t="shared" si="10"/>
        <v>CIGARS</v>
      </c>
      <c r="P73" s="46">
        <f t="shared" si="8"/>
        <v>1</v>
      </c>
      <c r="Q73" s="46">
        <f t="shared" si="9"/>
        <v>23</v>
      </c>
      <c r="R73" s="84" t="str">
        <f>VLOOKUP(M73,CTX!A:K,11,FALSE)</f>
        <v>41-55 MAIN STREET, FLUSHING, NY 11355</v>
      </c>
      <c r="S73" s="84" t="str">
        <f>VLOOKUP(M73,CTX!A:K,10,FALSE)</f>
        <v xml:space="preserve">11-2841409               </v>
      </c>
      <c r="T73" s="84" t="str">
        <f>VLOOKUP(M73,CTX!A:K,9,FALSE)</f>
        <v xml:space="preserve">1054988             </v>
      </c>
    </row>
    <row r="74" spans="1:20" x14ac:dyDescent="0.25">
      <c r="A74" s="87">
        <v>98</v>
      </c>
      <c r="B74" s="93" t="s">
        <v>2072</v>
      </c>
      <c r="C74" s="84" t="s">
        <v>2073</v>
      </c>
      <c r="D74" s="93">
        <v>3578</v>
      </c>
      <c r="E74" s="84">
        <v>715585</v>
      </c>
      <c r="F74" s="84">
        <v>12</v>
      </c>
      <c r="G74" s="84">
        <v>1</v>
      </c>
      <c r="H74" s="84">
        <v>1</v>
      </c>
      <c r="I74" s="84">
        <v>35</v>
      </c>
      <c r="J74" s="84">
        <v>35</v>
      </c>
      <c r="K74" s="92">
        <v>43707</v>
      </c>
      <c r="L74" s="84" t="s">
        <v>546</v>
      </c>
      <c r="M74" s="118" t="str">
        <f t="shared" si="11"/>
        <v>GHANSHYAM2DELI&amp;GROCINC</v>
      </c>
      <c r="N74" s="118" t="str">
        <f t="shared" si="12"/>
        <v>NO</v>
      </c>
      <c r="O74" s="118" t="e">
        <f t="shared" si="10"/>
        <v>#N/A</v>
      </c>
      <c r="P74" s="46" t="e">
        <f t="shared" si="8"/>
        <v>#N/A</v>
      </c>
      <c r="Q74" s="46" t="e">
        <f t="shared" si="9"/>
        <v>#N/A</v>
      </c>
      <c r="R74" s="84" t="str">
        <f>VLOOKUP(M74,CTX!A:K,11,FALSE)</f>
        <v>3578 BROADWAY, NEWYORK, NY 10031</v>
      </c>
      <c r="S74" s="84" t="str">
        <f>VLOOKUP(M74,CTX!A:K,10,FALSE)</f>
        <v xml:space="preserve">811864465                </v>
      </c>
      <c r="T74" s="84" t="str">
        <f>VLOOKUP(M74,CTX!A:K,9,FALSE)</f>
        <v xml:space="preserve">2036530-1           </v>
      </c>
    </row>
    <row r="75" spans="1:20" x14ac:dyDescent="0.25">
      <c r="A75" s="87">
        <v>121</v>
      </c>
      <c r="B75" s="93" t="s">
        <v>25</v>
      </c>
      <c r="C75" s="84" t="s">
        <v>276</v>
      </c>
      <c r="D75" s="93">
        <v>183</v>
      </c>
      <c r="E75" s="84">
        <v>714301</v>
      </c>
      <c r="F75" s="84">
        <v>10</v>
      </c>
      <c r="G75" s="84">
        <v>1</v>
      </c>
      <c r="H75" s="84">
        <v>1</v>
      </c>
      <c r="I75" s="84">
        <v>35</v>
      </c>
      <c r="J75" s="84">
        <v>35</v>
      </c>
      <c r="K75" s="92">
        <v>43690</v>
      </c>
      <c r="L75" s="84" t="s">
        <v>277</v>
      </c>
      <c r="M75" s="118" t="str">
        <f t="shared" si="11"/>
        <v>KIRINDENTERPRISE</v>
      </c>
      <c r="N75" s="118" t="str">
        <f t="shared" si="12"/>
        <v>NO</v>
      </c>
      <c r="O75" s="118" t="str">
        <f t="shared" si="10"/>
        <v>SMOKELESS TOBACCO</v>
      </c>
      <c r="P75" s="46">
        <f t="shared" si="8"/>
        <v>1</v>
      </c>
      <c r="Q75" s="46">
        <f t="shared" si="9"/>
        <v>16</v>
      </c>
      <c r="R75" s="84" t="str">
        <f>VLOOKUP(M75,CTX!A:K,11,FALSE)</f>
        <v>183 CLINTON STREET, NEW YORK, NY 10002</v>
      </c>
      <c r="S75" s="84" t="str">
        <f>VLOOKUP(M75,CTX!A:K,10,FALSE)</f>
        <v xml:space="preserve">13-3128100               </v>
      </c>
      <c r="T75" s="84" t="str">
        <f>VLOOKUP(M75,CTX!A:K,9,FALSE)</f>
        <v xml:space="preserve">1341714             </v>
      </c>
    </row>
    <row r="76" spans="1:20" x14ac:dyDescent="0.25">
      <c r="A76" s="87">
        <v>122</v>
      </c>
      <c r="B76" s="93" t="s">
        <v>25</v>
      </c>
      <c r="C76" s="84" t="s">
        <v>276</v>
      </c>
      <c r="D76" s="93">
        <v>183</v>
      </c>
      <c r="E76" s="84">
        <v>714438</v>
      </c>
      <c r="F76" s="84">
        <v>1</v>
      </c>
      <c r="G76" s="84">
        <v>-1</v>
      </c>
      <c r="H76" s="84">
        <v>-1</v>
      </c>
      <c r="I76" s="84">
        <v>35</v>
      </c>
      <c r="J76" s="84">
        <v>-35</v>
      </c>
      <c r="K76" s="92">
        <v>43691</v>
      </c>
      <c r="L76" s="84" t="s">
        <v>277</v>
      </c>
      <c r="M76" s="118" t="str">
        <f t="shared" si="11"/>
        <v>KIRINDENTERPRISE</v>
      </c>
      <c r="N76" s="118" t="str">
        <f t="shared" si="12"/>
        <v>YES</v>
      </c>
      <c r="O76" s="118" t="str">
        <f t="shared" si="10"/>
        <v>SMOKELESS TOBACCO</v>
      </c>
      <c r="P76" s="46">
        <f t="shared" si="8"/>
        <v>-1</v>
      </c>
      <c r="Q76" s="46">
        <f t="shared" si="9"/>
        <v>-16</v>
      </c>
      <c r="R76" s="84" t="str">
        <f>VLOOKUP(M76,CTX!A:K,11,FALSE)</f>
        <v>183 CLINTON STREET, NEW YORK, NY 10002</v>
      </c>
      <c r="S76" s="84" t="str">
        <f>VLOOKUP(M76,CTX!A:K,10,FALSE)</f>
        <v xml:space="preserve">13-3128100               </v>
      </c>
      <c r="T76" s="84" t="str">
        <f>VLOOKUP(M76,CTX!A:K,9,FALSE)</f>
        <v xml:space="preserve">1341714             </v>
      </c>
    </row>
    <row r="77" spans="1:20" x14ac:dyDescent="0.25">
      <c r="A77" s="87">
        <v>124</v>
      </c>
      <c r="B77" s="93" t="s">
        <v>25</v>
      </c>
      <c r="C77" s="84" t="s">
        <v>276</v>
      </c>
      <c r="D77" s="93">
        <v>183</v>
      </c>
      <c r="E77" s="84">
        <v>714890</v>
      </c>
      <c r="F77" s="84">
        <v>1</v>
      </c>
      <c r="G77" s="84">
        <v>5</v>
      </c>
      <c r="H77" s="84">
        <v>5</v>
      </c>
      <c r="I77" s="84">
        <v>35</v>
      </c>
      <c r="J77" s="84">
        <v>175</v>
      </c>
      <c r="K77" s="92">
        <v>43698</v>
      </c>
      <c r="L77" s="84" t="s">
        <v>277</v>
      </c>
      <c r="M77" s="118" t="str">
        <f t="shared" si="11"/>
        <v>KIRINDENTERPRISE</v>
      </c>
      <c r="N77" s="118" t="str">
        <f t="shared" si="12"/>
        <v>NO</v>
      </c>
      <c r="O77" s="118" t="str">
        <f t="shared" si="10"/>
        <v>SMOKELESS TOBACCO</v>
      </c>
      <c r="P77" s="46">
        <f t="shared" si="8"/>
        <v>5</v>
      </c>
      <c r="Q77" s="46">
        <f t="shared" si="9"/>
        <v>80</v>
      </c>
      <c r="R77" s="84" t="str">
        <f>VLOOKUP(M77,CTX!A:K,11,FALSE)</f>
        <v>183 CLINTON STREET, NEW YORK, NY 10002</v>
      </c>
      <c r="S77" s="84" t="str">
        <f>VLOOKUP(M77,CTX!A:K,10,FALSE)</f>
        <v xml:space="preserve">13-3128100               </v>
      </c>
      <c r="T77" s="84" t="str">
        <f>VLOOKUP(M77,CTX!A:K,9,FALSE)</f>
        <v xml:space="preserve">1341714             </v>
      </c>
    </row>
    <row r="78" spans="1:20" x14ac:dyDescent="0.25">
      <c r="A78" s="87">
        <v>126</v>
      </c>
      <c r="B78" s="93" t="s">
        <v>25</v>
      </c>
      <c r="C78" s="84" t="s">
        <v>276</v>
      </c>
      <c r="D78" s="93">
        <v>183</v>
      </c>
      <c r="E78" s="84">
        <v>715440</v>
      </c>
      <c r="F78" s="84">
        <v>17</v>
      </c>
      <c r="G78" s="84">
        <v>5</v>
      </c>
      <c r="H78" s="84">
        <v>5</v>
      </c>
      <c r="I78" s="84">
        <v>35</v>
      </c>
      <c r="J78" s="84">
        <v>175</v>
      </c>
      <c r="K78" s="92">
        <v>43705</v>
      </c>
      <c r="L78" s="84" t="s">
        <v>277</v>
      </c>
      <c r="M78" s="118" t="str">
        <f t="shared" si="11"/>
        <v>KIRINDENTERPRISE</v>
      </c>
      <c r="N78" s="118" t="str">
        <f t="shared" si="12"/>
        <v>NO</v>
      </c>
      <c r="O78" s="118" t="str">
        <f t="shared" si="10"/>
        <v>SMOKELESS TOBACCO</v>
      </c>
      <c r="P78" s="46">
        <f t="shared" si="8"/>
        <v>5</v>
      </c>
      <c r="Q78" s="46">
        <f t="shared" si="9"/>
        <v>80</v>
      </c>
      <c r="R78" s="84" t="str">
        <f>VLOOKUP(M78,CTX!A:K,11,FALSE)</f>
        <v>183 CLINTON STREET, NEW YORK, NY 10002</v>
      </c>
      <c r="S78" s="84" t="str">
        <f>VLOOKUP(M78,CTX!A:K,10,FALSE)</f>
        <v xml:space="preserve">13-3128100               </v>
      </c>
      <c r="T78" s="84" t="str">
        <f>VLOOKUP(M78,CTX!A:K,9,FALSE)</f>
        <v xml:space="preserve">1341714             </v>
      </c>
    </row>
    <row r="79" spans="1:20" x14ac:dyDescent="0.25">
      <c r="A79" s="87">
        <v>127</v>
      </c>
      <c r="B79" s="93" t="s">
        <v>25</v>
      </c>
      <c r="C79" s="84" t="s">
        <v>276</v>
      </c>
      <c r="D79" s="93">
        <v>183</v>
      </c>
      <c r="E79" s="84">
        <v>715591</v>
      </c>
      <c r="F79" s="84">
        <v>1</v>
      </c>
      <c r="G79" s="84">
        <v>-5</v>
      </c>
      <c r="H79" s="84">
        <v>-5</v>
      </c>
      <c r="I79" s="84">
        <v>35</v>
      </c>
      <c r="J79" s="84">
        <v>-175</v>
      </c>
      <c r="K79" s="92">
        <v>43707</v>
      </c>
      <c r="L79" s="84" t="s">
        <v>277</v>
      </c>
      <c r="M79" s="118" t="str">
        <f t="shared" si="11"/>
        <v>KIRINDENTERPRISE</v>
      </c>
      <c r="N79" s="118" t="str">
        <f t="shared" si="12"/>
        <v>YES</v>
      </c>
      <c r="O79" s="118" t="str">
        <f t="shared" si="10"/>
        <v>SMOKELESS TOBACCO</v>
      </c>
      <c r="P79" s="46">
        <f t="shared" si="8"/>
        <v>-5</v>
      </c>
      <c r="Q79" s="46">
        <f t="shared" si="9"/>
        <v>-80</v>
      </c>
      <c r="R79" s="84" t="str">
        <f>VLOOKUP(M79,CTX!A:K,11,FALSE)</f>
        <v>183 CLINTON STREET, NEW YORK, NY 10002</v>
      </c>
      <c r="S79" s="84" t="str">
        <f>VLOOKUP(M79,CTX!A:K,10,FALSE)</f>
        <v xml:space="preserve">13-3128100               </v>
      </c>
      <c r="T79" s="84" t="str">
        <f>VLOOKUP(M79,CTX!A:K,9,FALSE)</f>
        <v xml:space="preserve">1341714             </v>
      </c>
    </row>
    <row r="80" spans="1:20" x14ac:dyDescent="0.25">
      <c r="A80" s="87">
        <v>128</v>
      </c>
      <c r="B80" s="93" t="s">
        <v>25</v>
      </c>
      <c r="C80" s="84" t="s">
        <v>276</v>
      </c>
      <c r="D80" s="93" t="s">
        <v>278</v>
      </c>
      <c r="E80" s="84">
        <v>713477</v>
      </c>
      <c r="F80" s="84">
        <v>11</v>
      </c>
      <c r="G80" s="84">
        <v>1</v>
      </c>
      <c r="H80" s="84">
        <v>1</v>
      </c>
      <c r="I80" s="84">
        <v>35</v>
      </c>
      <c r="J80" s="84">
        <v>35</v>
      </c>
      <c r="K80" s="92">
        <v>43679</v>
      </c>
      <c r="L80" s="84" t="s">
        <v>279</v>
      </c>
      <c r="M80" s="118" t="str">
        <f t="shared" si="11"/>
        <v>WINDHORSEGASSTATIONINC</v>
      </c>
      <c r="N80" s="118" t="str">
        <f t="shared" si="12"/>
        <v>NO</v>
      </c>
      <c r="O80" s="118" t="str">
        <f t="shared" si="10"/>
        <v>SMOKELESS TOBACCO</v>
      </c>
      <c r="P80" s="46">
        <f t="shared" si="8"/>
        <v>1</v>
      </c>
      <c r="Q80" s="46">
        <f t="shared" si="9"/>
        <v>16</v>
      </c>
      <c r="R80" s="84" t="str">
        <f>VLOOKUP(M80,CTX!A:K,11,FALSE)</f>
        <v>569 MYRTLE AVE, BROOKYLN, NY 11205</v>
      </c>
      <c r="S80" s="84" t="str">
        <f>VLOOKUP(M80,CTX!A:K,10,FALSE)</f>
        <v xml:space="preserve">264815671                </v>
      </c>
      <c r="T80" s="84" t="str">
        <f>VLOOKUP(M80,CTX!A:K,9,FALSE)</f>
        <v xml:space="preserve">1327328             </v>
      </c>
    </row>
    <row r="81" spans="1:20" x14ac:dyDescent="0.25">
      <c r="A81" s="87">
        <v>129</v>
      </c>
      <c r="B81" s="93" t="s">
        <v>25</v>
      </c>
      <c r="C81" s="84" t="s">
        <v>276</v>
      </c>
      <c r="D81" s="93" t="s">
        <v>278</v>
      </c>
      <c r="E81" s="84">
        <v>714011</v>
      </c>
      <c r="F81" s="84">
        <v>15</v>
      </c>
      <c r="G81" s="84">
        <v>1</v>
      </c>
      <c r="H81" s="84">
        <v>1</v>
      </c>
      <c r="I81" s="84">
        <v>35</v>
      </c>
      <c r="J81" s="84">
        <v>35</v>
      </c>
      <c r="K81" s="92">
        <v>43686</v>
      </c>
      <c r="L81" s="84" t="s">
        <v>279</v>
      </c>
      <c r="M81" s="118" t="str">
        <f t="shared" si="11"/>
        <v>WINDHORSEGASSTATIONINC</v>
      </c>
      <c r="N81" s="118" t="str">
        <f t="shared" si="12"/>
        <v>NO</v>
      </c>
      <c r="O81" s="118" t="str">
        <f t="shared" si="10"/>
        <v>SMOKELESS TOBACCO</v>
      </c>
      <c r="P81" s="46">
        <f t="shared" si="8"/>
        <v>1</v>
      </c>
      <c r="Q81" s="46">
        <f t="shared" si="9"/>
        <v>16</v>
      </c>
      <c r="R81" s="84" t="str">
        <f>VLOOKUP(M81,CTX!A:K,11,FALSE)</f>
        <v>569 MYRTLE AVE, BROOKYLN, NY 11205</v>
      </c>
      <c r="S81" s="84" t="str">
        <f>VLOOKUP(M81,CTX!A:K,10,FALSE)</f>
        <v xml:space="preserve">264815671                </v>
      </c>
      <c r="T81" s="84" t="str">
        <f>VLOOKUP(M81,CTX!A:K,9,FALSE)</f>
        <v xml:space="preserve">1327328             </v>
      </c>
    </row>
    <row r="82" spans="1:20" x14ac:dyDescent="0.25">
      <c r="A82" s="87">
        <v>130</v>
      </c>
      <c r="B82" s="93" t="s">
        <v>25</v>
      </c>
      <c r="C82" s="84" t="s">
        <v>276</v>
      </c>
      <c r="D82" s="93" t="s">
        <v>278</v>
      </c>
      <c r="E82" s="84">
        <v>714615</v>
      </c>
      <c r="F82" s="84">
        <v>17</v>
      </c>
      <c r="G82" s="84">
        <v>1</v>
      </c>
      <c r="H82" s="84">
        <v>1</v>
      </c>
      <c r="I82" s="84">
        <v>35</v>
      </c>
      <c r="J82" s="84">
        <v>35</v>
      </c>
      <c r="K82" s="92">
        <v>43694</v>
      </c>
      <c r="L82" s="84" t="s">
        <v>279</v>
      </c>
      <c r="M82" s="118" t="str">
        <f t="shared" si="11"/>
        <v>WINDHORSEGASSTATIONINC</v>
      </c>
      <c r="N82" s="118" t="str">
        <f t="shared" si="12"/>
        <v>NO</v>
      </c>
      <c r="O82" s="118" t="str">
        <f t="shared" si="10"/>
        <v>SMOKELESS TOBACCO</v>
      </c>
      <c r="P82" s="46">
        <f t="shared" si="8"/>
        <v>1</v>
      </c>
      <c r="Q82" s="46">
        <f t="shared" si="9"/>
        <v>16</v>
      </c>
      <c r="R82" s="84" t="str">
        <f>VLOOKUP(M82,CTX!A:K,11,FALSE)</f>
        <v>569 MYRTLE AVE, BROOKYLN, NY 11205</v>
      </c>
      <c r="S82" s="84" t="str">
        <f>VLOOKUP(M82,CTX!A:K,10,FALSE)</f>
        <v xml:space="preserve">264815671                </v>
      </c>
      <c r="T82" s="84" t="str">
        <f>VLOOKUP(M82,CTX!A:K,9,FALSE)</f>
        <v xml:space="preserve">1327328             </v>
      </c>
    </row>
    <row r="83" spans="1:20" x14ac:dyDescent="0.25">
      <c r="A83" s="87">
        <v>131</v>
      </c>
      <c r="B83" s="93" t="s">
        <v>25</v>
      </c>
      <c r="C83" s="84" t="s">
        <v>276</v>
      </c>
      <c r="D83" s="93" t="s">
        <v>231</v>
      </c>
      <c r="E83" s="84">
        <v>713641</v>
      </c>
      <c r="F83" s="84">
        <v>12</v>
      </c>
      <c r="G83" s="84">
        <v>1</v>
      </c>
      <c r="H83" s="84">
        <v>1</v>
      </c>
      <c r="I83" s="84">
        <v>35</v>
      </c>
      <c r="J83" s="84">
        <v>35</v>
      </c>
      <c r="K83" s="92">
        <v>43680</v>
      </c>
      <c r="L83" s="84" t="s">
        <v>232</v>
      </c>
      <c r="M83" s="118" t="str">
        <f t="shared" si="11"/>
        <v>EAGLESERVICECENTER</v>
      </c>
      <c r="N83" s="118" t="str">
        <f t="shared" si="12"/>
        <v>NO</v>
      </c>
      <c r="O83" s="118" t="str">
        <f t="shared" si="10"/>
        <v>SMOKELESS TOBACCO</v>
      </c>
      <c r="P83" s="46">
        <f t="shared" si="8"/>
        <v>1</v>
      </c>
      <c r="Q83" s="46">
        <f t="shared" si="9"/>
        <v>16</v>
      </c>
      <c r="R83" s="84" t="str">
        <f>VLOOKUP(M83,CTX!A:K,11,FALSE)</f>
        <v>49-05 ASTORIA BLVD, ELMHURST, NY 11370</v>
      </c>
      <c r="S83" s="84" t="str">
        <f>VLOOKUP(M83,CTX!A:K,10,FALSE)</f>
        <v xml:space="preserve">331025949                </v>
      </c>
      <c r="T83" s="84" t="str">
        <f>VLOOKUP(M83,CTX!A:K,9,FALSE)</f>
        <v xml:space="preserve">1153371             </v>
      </c>
    </row>
    <row r="84" spans="1:20" x14ac:dyDescent="0.25">
      <c r="A84" s="87">
        <v>132</v>
      </c>
      <c r="B84" s="93" t="s">
        <v>25</v>
      </c>
      <c r="C84" s="84" t="s">
        <v>276</v>
      </c>
      <c r="D84" s="93" t="s">
        <v>280</v>
      </c>
      <c r="E84" s="84">
        <v>714094</v>
      </c>
      <c r="F84" s="84">
        <v>9</v>
      </c>
      <c r="G84" s="84">
        <v>1</v>
      </c>
      <c r="H84" s="84">
        <v>1</v>
      </c>
      <c r="I84" s="84">
        <v>35</v>
      </c>
      <c r="J84" s="84">
        <v>35</v>
      </c>
      <c r="K84" s="92">
        <v>43686</v>
      </c>
      <c r="L84" s="84" t="s">
        <v>281</v>
      </c>
      <c r="M84" s="118" t="str">
        <f t="shared" si="11"/>
        <v>GEORGE'SDELIINC</v>
      </c>
      <c r="N84" s="118" t="str">
        <f t="shared" si="12"/>
        <v>NO</v>
      </c>
      <c r="O84" s="118" t="str">
        <f t="shared" si="10"/>
        <v>SMOKELESS TOBACCO</v>
      </c>
      <c r="P84" s="46">
        <f t="shared" si="8"/>
        <v>1</v>
      </c>
      <c r="Q84" s="46">
        <f t="shared" si="9"/>
        <v>16</v>
      </c>
      <c r="R84" s="84" t="str">
        <f>VLOOKUP(M84,CTX!A:K,11,FALSE)</f>
        <v>3619 28TH AVE, ASTORIA, NY 11103</v>
      </c>
      <c r="S84" s="84" t="str">
        <f>VLOOKUP(M84,CTX!A:K,10,FALSE)</f>
        <v xml:space="preserve">364792113                </v>
      </c>
      <c r="T84" s="84" t="str">
        <f>VLOOKUP(M84,CTX!A:K,9,FALSE)</f>
        <v xml:space="preserve">2015633-1           </v>
      </c>
    </row>
    <row r="85" spans="1:20" x14ac:dyDescent="0.25">
      <c r="A85" s="87">
        <v>133</v>
      </c>
      <c r="B85" s="93" t="s">
        <v>25</v>
      </c>
      <c r="C85" s="84" t="s">
        <v>276</v>
      </c>
      <c r="D85" s="93" t="s">
        <v>280</v>
      </c>
      <c r="E85" s="84">
        <v>715654</v>
      </c>
      <c r="F85" s="84">
        <v>17</v>
      </c>
      <c r="G85" s="84">
        <v>1</v>
      </c>
      <c r="H85" s="84">
        <v>1</v>
      </c>
      <c r="I85" s="84">
        <v>35</v>
      </c>
      <c r="J85" s="84">
        <v>35</v>
      </c>
      <c r="K85" s="92">
        <v>43707</v>
      </c>
      <c r="L85" s="84" t="s">
        <v>281</v>
      </c>
      <c r="M85" s="118" t="str">
        <f t="shared" si="11"/>
        <v>GEORGE'SDELIINC</v>
      </c>
      <c r="N85" s="118" t="str">
        <f t="shared" si="12"/>
        <v>NO</v>
      </c>
      <c r="O85" s="118" t="str">
        <f t="shared" si="10"/>
        <v>SMOKELESS TOBACCO</v>
      </c>
      <c r="P85" s="46">
        <f t="shared" si="8"/>
        <v>1</v>
      </c>
      <c r="Q85" s="46">
        <f t="shared" si="9"/>
        <v>16</v>
      </c>
      <c r="R85" s="84" t="str">
        <f>VLOOKUP(M85,CTX!A:K,11,FALSE)</f>
        <v>3619 28TH AVE, ASTORIA, NY 11103</v>
      </c>
      <c r="S85" s="84" t="str">
        <f>VLOOKUP(M85,CTX!A:K,10,FALSE)</f>
        <v xml:space="preserve">364792113                </v>
      </c>
      <c r="T85" s="84" t="str">
        <f>VLOOKUP(M85,CTX!A:K,9,FALSE)</f>
        <v xml:space="preserve">2015633-1           </v>
      </c>
    </row>
    <row r="86" spans="1:20" x14ac:dyDescent="0.25">
      <c r="A86" s="87">
        <v>134</v>
      </c>
      <c r="B86" s="93" t="s">
        <v>29</v>
      </c>
      <c r="C86" s="84" t="s">
        <v>30</v>
      </c>
      <c r="D86" s="93">
        <v>1266</v>
      </c>
      <c r="E86" s="84">
        <v>713695</v>
      </c>
      <c r="F86" s="84">
        <v>7</v>
      </c>
      <c r="G86" s="84">
        <v>1</v>
      </c>
      <c r="H86" s="84">
        <v>1</v>
      </c>
      <c r="I86" s="84">
        <v>35</v>
      </c>
      <c r="J86" s="84">
        <v>35</v>
      </c>
      <c r="K86" s="92">
        <v>43682</v>
      </c>
      <c r="L86" s="84" t="s">
        <v>282</v>
      </c>
      <c r="M86" s="118" t="str">
        <f t="shared" si="11"/>
        <v>MAGAZINESONMADISONINC</v>
      </c>
      <c r="N86" s="118" t="str">
        <f t="shared" si="12"/>
        <v>NO</v>
      </c>
      <c r="O86" s="118" t="str">
        <f t="shared" si="10"/>
        <v>SMOKELESS TOBACCO</v>
      </c>
      <c r="P86" s="46">
        <f t="shared" si="8"/>
        <v>1</v>
      </c>
      <c r="Q86" s="46">
        <f t="shared" si="9"/>
        <v>16</v>
      </c>
      <c r="R86" s="84" t="str">
        <f>VLOOKUP(M86,CTX!A:K,11,FALSE)</f>
        <v>1266 MADISON AVE, NEW YORK, NY 10128</v>
      </c>
      <c r="S86" s="84" t="str">
        <f>VLOOKUP(M86,CTX!A:K,10,FALSE)</f>
        <v xml:space="preserve">20-4576442               </v>
      </c>
      <c r="T86" s="84" t="str">
        <f>VLOOKUP(M86,CTX!A:K,9,FALSE)</f>
        <v xml:space="preserve">1226636             </v>
      </c>
    </row>
    <row r="87" spans="1:20" x14ac:dyDescent="0.25">
      <c r="A87" s="87">
        <v>135</v>
      </c>
      <c r="B87" s="93" t="s">
        <v>29</v>
      </c>
      <c r="C87" s="84" t="s">
        <v>30</v>
      </c>
      <c r="D87" s="93">
        <v>1266</v>
      </c>
      <c r="E87" s="84">
        <v>715444</v>
      </c>
      <c r="F87" s="84">
        <v>10</v>
      </c>
      <c r="G87" s="84">
        <v>1</v>
      </c>
      <c r="H87" s="84">
        <v>1</v>
      </c>
      <c r="I87" s="84">
        <v>35</v>
      </c>
      <c r="J87" s="84">
        <v>35</v>
      </c>
      <c r="K87" s="92">
        <v>43705</v>
      </c>
      <c r="L87" s="84" t="s">
        <v>282</v>
      </c>
      <c r="M87" s="118" t="str">
        <f t="shared" si="11"/>
        <v>MAGAZINESONMADISONINC</v>
      </c>
      <c r="N87" s="118" t="str">
        <f t="shared" si="12"/>
        <v>NO</v>
      </c>
      <c r="O87" s="118" t="str">
        <f t="shared" si="10"/>
        <v>SMOKELESS TOBACCO</v>
      </c>
      <c r="P87" s="46">
        <f t="shared" si="8"/>
        <v>1</v>
      </c>
      <c r="Q87" s="46">
        <f t="shared" si="9"/>
        <v>16</v>
      </c>
      <c r="R87" s="84" t="str">
        <f>VLOOKUP(M87,CTX!A:K,11,FALSE)</f>
        <v>1266 MADISON AVE, NEW YORK, NY 10128</v>
      </c>
      <c r="S87" s="84" t="str">
        <f>VLOOKUP(M87,CTX!A:K,10,FALSE)</f>
        <v xml:space="preserve">20-4576442               </v>
      </c>
      <c r="T87" s="84" t="str">
        <f>VLOOKUP(M87,CTX!A:K,9,FALSE)</f>
        <v xml:space="preserve">1226636             </v>
      </c>
    </row>
    <row r="88" spans="1:20" x14ac:dyDescent="0.25">
      <c r="A88" s="87">
        <v>136</v>
      </c>
      <c r="B88" s="93" t="s">
        <v>29</v>
      </c>
      <c r="C88" s="84" t="s">
        <v>30</v>
      </c>
      <c r="D88" s="93" t="s">
        <v>270</v>
      </c>
      <c r="E88" s="84">
        <v>714826</v>
      </c>
      <c r="F88" s="84">
        <v>14</v>
      </c>
      <c r="G88" s="84">
        <v>1</v>
      </c>
      <c r="H88" s="84">
        <v>1</v>
      </c>
      <c r="I88" s="84">
        <v>35</v>
      </c>
      <c r="J88" s="84">
        <v>35</v>
      </c>
      <c r="K88" s="92">
        <v>43697</v>
      </c>
      <c r="L88" s="84" t="s">
        <v>271</v>
      </c>
      <c r="M88" s="118" t="str">
        <f t="shared" si="11"/>
        <v>SATKAIVALUSAINC.</v>
      </c>
      <c r="N88" s="118" t="str">
        <f t="shared" si="12"/>
        <v>NO</v>
      </c>
      <c r="O88" s="118" t="str">
        <f t="shared" si="10"/>
        <v>SMOKELESS TOBACCO</v>
      </c>
      <c r="P88" s="46">
        <f t="shared" si="8"/>
        <v>1</v>
      </c>
      <c r="Q88" s="46">
        <f t="shared" si="9"/>
        <v>16</v>
      </c>
      <c r="R88" s="84" t="str">
        <f>VLOOKUP(M88,CTX!A:K,11,FALSE)</f>
        <v>7152 YELLOWSTONE BLVD., FOREST HILLS, NY 11375</v>
      </c>
      <c r="S88" s="84" t="str">
        <f>VLOOKUP(M88,CTX!A:K,10,FALSE)</f>
        <v xml:space="preserve">46-3492282               </v>
      </c>
      <c r="T88" s="84" t="str">
        <f>VLOOKUP(M88,CTX!A:K,9,FALSE)</f>
        <v>2001465-2</v>
      </c>
    </row>
    <row r="89" spans="1:20" x14ac:dyDescent="0.25">
      <c r="A89" s="87">
        <v>137</v>
      </c>
      <c r="B89" s="93" t="s">
        <v>192</v>
      </c>
      <c r="C89" s="84" t="s">
        <v>283</v>
      </c>
      <c r="D89" s="93" t="s">
        <v>284</v>
      </c>
      <c r="E89" s="84">
        <v>713859</v>
      </c>
      <c r="F89" s="84">
        <v>6</v>
      </c>
      <c r="G89" s="84">
        <v>1</v>
      </c>
      <c r="H89" s="84">
        <v>1</v>
      </c>
      <c r="I89" s="84">
        <v>123.96</v>
      </c>
      <c r="J89" s="84">
        <v>123.96</v>
      </c>
      <c r="K89" s="92">
        <v>43683</v>
      </c>
      <c r="L89" s="84" t="s">
        <v>285</v>
      </c>
      <c r="M89" s="118" t="str">
        <f t="shared" si="11"/>
        <v>BJMAG&amp;SONSCORP.</v>
      </c>
      <c r="N89" s="118" t="str">
        <f t="shared" si="12"/>
        <v>NO</v>
      </c>
      <c r="O89" s="118" t="str">
        <f t="shared" si="10"/>
        <v>CIGARS</v>
      </c>
      <c r="P89" s="46">
        <f t="shared" si="8"/>
        <v>1</v>
      </c>
      <c r="Q89" s="46">
        <f t="shared" si="9"/>
        <v>49</v>
      </c>
      <c r="R89" s="84" t="str">
        <f>VLOOKUP(M89,CTX!A:K,11,FALSE)</f>
        <v>200 VARICK STREET, NEW YORK, NY 10014</v>
      </c>
      <c r="S89" s="84" t="str">
        <f>VLOOKUP(M89,CTX!A:K,10,FALSE)</f>
        <v xml:space="preserve">464528838                </v>
      </c>
      <c r="T89" s="84" t="str">
        <f>VLOOKUP(M89,CTX!A:K,9,FALSE)</f>
        <v xml:space="preserve">2018181-2           </v>
      </c>
    </row>
    <row r="90" spans="1:20" x14ac:dyDescent="0.25">
      <c r="A90" s="87">
        <v>138</v>
      </c>
      <c r="B90" s="93" t="s">
        <v>32</v>
      </c>
      <c r="C90" s="84" t="s">
        <v>55</v>
      </c>
      <c r="D90" s="93" t="s">
        <v>220</v>
      </c>
      <c r="E90" s="84">
        <v>713410</v>
      </c>
      <c r="F90" s="84">
        <v>25</v>
      </c>
      <c r="G90" s="84">
        <v>1</v>
      </c>
      <c r="H90" s="84">
        <v>1</v>
      </c>
      <c r="I90" s="84">
        <v>62.5</v>
      </c>
      <c r="J90" s="84">
        <v>62.5</v>
      </c>
      <c r="K90" s="92">
        <v>43678</v>
      </c>
      <c r="L90" s="84" t="s">
        <v>221</v>
      </c>
      <c r="M90" s="118" t="str">
        <f t="shared" si="11"/>
        <v>WOODHAVEN9218MARKETIN</v>
      </c>
      <c r="N90" s="118" t="str">
        <f t="shared" si="12"/>
        <v>NO</v>
      </c>
      <c r="O90" s="118" t="str">
        <f t="shared" si="10"/>
        <v>CIGARS</v>
      </c>
      <c r="P90" s="46">
        <f t="shared" si="8"/>
        <v>1</v>
      </c>
      <c r="Q90" s="46">
        <f t="shared" si="9"/>
        <v>49</v>
      </c>
      <c r="R90" s="84" t="str">
        <f>VLOOKUP(M90,CTX!A:K,11,FALSE)</f>
        <v>9218 JAMAICA AVE, WOODHAVEN, NY 11421</v>
      </c>
      <c r="S90" s="84" t="str">
        <f>VLOOKUP(M90,CTX!A:K,10,FALSE)</f>
        <v xml:space="preserve">814005324                </v>
      </c>
      <c r="T90" s="84" t="str">
        <f>VLOOKUP(M90,CTX!A:K,9,FALSE)</f>
        <v xml:space="preserve">2046310-1           </v>
      </c>
    </row>
    <row r="91" spans="1:20" x14ac:dyDescent="0.25">
      <c r="A91" s="87">
        <v>139</v>
      </c>
      <c r="B91" s="93" t="s">
        <v>32</v>
      </c>
      <c r="C91" s="84" t="s">
        <v>55</v>
      </c>
      <c r="D91" s="93" t="s">
        <v>260</v>
      </c>
      <c r="E91" s="84">
        <v>714022</v>
      </c>
      <c r="F91" s="84">
        <v>6</v>
      </c>
      <c r="G91" s="84">
        <v>1</v>
      </c>
      <c r="H91" s="84">
        <v>1</v>
      </c>
      <c r="I91" s="84">
        <v>62.5</v>
      </c>
      <c r="J91" s="84">
        <v>62.5</v>
      </c>
      <c r="K91" s="92">
        <v>43686</v>
      </c>
      <c r="L91" s="84" t="s">
        <v>261</v>
      </c>
      <c r="M91" s="118" t="str">
        <f t="shared" si="11"/>
        <v>ANDYGROCERY</v>
      </c>
      <c r="N91" s="118" t="str">
        <f t="shared" si="12"/>
        <v>NO</v>
      </c>
      <c r="O91" s="118" t="str">
        <f t="shared" si="10"/>
        <v>CIGARS</v>
      </c>
      <c r="P91" s="46">
        <f t="shared" si="8"/>
        <v>1</v>
      </c>
      <c r="Q91" s="46">
        <f t="shared" si="9"/>
        <v>49</v>
      </c>
      <c r="R91" s="84" t="str">
        <f>VLOOKUP(M91,CTX!A:K,11,FALSE)</f>
        <v>42-20 34TH AVE, ASTORIA, NY 11103</v>
      </c>
      <c r="S91" s="84" t="str">
        <f>VLOOKUP(M91,CTX!A:K,10,FALSE)</f>
        <v xml:space="preserve">870775943                </v>
      </c>
      <c r="T91" s="84" t="str">
        <f>VLOOKUP(M91,CTX!A:K,9,FALSE)</f>
        <v xml:space="preserve">1052063             </v>
      </c>
    </row>
    <row r="92" spans="1:20" x14ac:dyDescent="0.25">
      <c r="A92" s="87">
        <v>140</v>
      </c>
      <c r="B92" s="93" t="s">
        <v>32</v>
      </c>
      <c r="C92" s="84" t="s">
        <v>55</v>
      </c>
      <c r="D92" s="93" t="s">
        <v>251</v>
      </c>
      <c r="E92" s="84">
        <v>714349</v>
      </c>
      <c r="F92" s="84">
        <v>10</v>
      </c>
      <c r="G92" s="84">
        <v>1</v>
      </c>
      <c r="H92" s="84">
        <v>1</v>
      </c>
      <c r="I92" s="84">
        <v>62.5</v>
      </c>
      <c r="J92" s="84">
        <v>62.5</v>
      </c>
      <c r="K92" s="92">
        <v>43690</v>
      </c>
      <c r="L92" s="84" t="s">
        <v>252</v>
      </c>
      <c r="M92" s="118" t="str">
        <f t="shared" si="11"/>
        <v>TARANGROCERIES,INC.</v>
      </c>
      <c r="N92" s="118" t="str">
        <f t="shared" si="12"/>
        <v>NO</v>
      </c>
      <c r="O92" s="118" t="str">
        <f t="shared" ref="O92:O100" si="13">VLOOKUP(B92,_ItemList,5,FALSE)</f>
        <v>CIGARS</v>
      </c>
      <c r="P92" s="46">
        <f t="shared" si="8"/>
        <v>1</v>
      </c>
      <c r="Q92" s="46">
        <f t="shared" si="9"/>
        <v>49</v>
      </c>
      <c r="R92" s="84" t="str">
        <f>VLOOKUP(M92,CTX!A:K,11,FALSE)</f>
        <v>143-10 45TH AVE, FLUSHING, NY 11355</v>
      </c>
      <c r="S92" s="84" t="str">
        <f>VLOOKUP(M92,CTX!A:K,10,FALSE)</f>
        <v xml:space="preserve">260628753                </v>
      </c>
      <c r="T92" s="84" t="str">
        <f>VLOOKUP(M92,CTX!A:K,9,FALSE)</f>
        <v xml:space="preserve">1449611             </v>
      </c>
    </row>
    <row r="93" spans="1:20" x14ac:dyDescent="0.25">
      <c r="A93" s="87">
        <v>141</v>
      </c>
      <c r="B93" s="93" t="s">
        <v>33</v>
      </c>
      <c r="C93" s="84" t="s">
        <v>56</v>
      </c>
      <c r="D93" s="93">
        <v>1266</v>
      </c>
      <c r="E93" s="84">
        <v>713417</v>
      </c>
      <c r="F93" s="84">
        <v>8</v>
      </c>
      <c r="G93" s="84">
        <v>1</v>
      </c>
      <c r="H93" s="84">
        <v>1</v>
      </c>
      <c r="I93" s="84">
        <v>38</v>
      </c>
      <c r="J93" s="84">
        <v>38</v>
      </c>
      <c r="K93" s="92">
        <v>43678</v>
      </c>
      <c r="L93" s="84" t="s">
        <v>282</v>
      </c>
      <c r="M93" s="118" t="str">
        <f t="shared" si="11"/>
        <v>MAGAZINESONMADISONINC</v>
      </c>
      <c r="N93" s="118" t="str">
        <f t="shared" si="12"/>
        <v>NO</v>
      </c>
      <c r="O93" s="118" t="str">
        <f t="shared" si="13"/>
        <v>SMOKELESS TOBACCO</v>
      </c>
      <c r="P93" s="46">
        <f t="shared" si="8"/>
        <v>1</v>
      </c>
      <c r="Q93" s="46">
        <f t="shared" si="9"/>
        <v>16</v>
      </c>
      <c r="R93" s="84" t="str">
        <f>VLOOKUP(M93,CTX!A:K,11,FALSE)</f>
        <v>1266 MADISON AVE, NEW YORK, NY 10128</v>
      </c>
      <c r="S93" s="84" t="str">
        <f>VLOOKUP(M93,CTX!A:K,10,FALSE)</f>
        <v xml:space="preserve">20-4576442               </v>
      </c>
      <c r="T93" s="84" t="str">
        <f>VLOOKUP(M93,CTX!A:K,9,FALSE)</f>
        <v xml:space="preserve">1226636             </v>
      </c>
    </row>
    <row r="94" spans="1:20" x14ac:dyDescent="0.25">
      <c r="A94" s="87">
        <v>142</v>
      </c>
      <c r="B94" s="93" t="s">
        <v>33</v>
      </c>
      <c r="C94" s="84" t="s">
        <v>56</v>
      </c>
      <c r="D94" s="93">
        <v>1266</v>
      </c>
      <c r="E94" s="84">
        <v>715444</v>
      </c>
      <c r="F94" s="84">
        <v>9</v>
      </c>
      <c r="G94" s="84">
        <v>1</v>
      </c>
      <c r="H94" s="84">
        <v>1</v>
      </c>
      <c r="I94" s="84">
        <v>38</v>
      </c>
      <c r="J94" s="84">
        <v>38</v>
      </c>
      <c r="K94" s="92">
        <v>43705</v>
      </c>
      <c r="L94" s="84" t="s">
        <v>282</v>
      </c>
      <c r="M94" s="118" t="str">
        <f t="shared" si="11"/>
        <v>MAGAZINESONMADISONINC</v>
      </c>
      <c r="N94" s="118" t="str">
        <f t="shared" si="12"/>
        <v>NO</v>
      </c>
      <c r="O94" s="118" t="str">
        <f t="shared" si="13"/>
        <v>SMOKELESS TOBACCO</v>
      </c>
      <c r="P94" s="46">
        <f t="shared" si="8"/>
        <v>1</v>
      </c>
      <c r="Q94" s="46">
        <f t="shared" si="9"/>
        <v>16</v>
      </c>
      <c r="R94" s="84" t="str">
        <f>VLOOKUP(M94,CTX!A:K,11,FALSE)</f>
        <v>1266 MADISON AVE, NEW YORK, NY 10128</v>
      </c>
      <c r="S94" s="84" t="str">
        <f>VLOOKUP(M94,CTX!A:K,10,FALSE)</f>
        <v xml:space="preserve">20-4576442               </v>
      </c>
      <c r="T94" s="84" t="str">
        <f>VLOOKUP(M94,CTX!A:K,9,FALSE)</f>
        <v xml:space="preserve">1226636             </v>
      </c>
    </row>
    <row r="95" spans="1:20" x14ac:dyDescent="0.25">
      <c r="A95" s="87">
        <v>143</v>
      </c>
      <c r="B95" s="93" t="s">
        <v>33</v>
      </c>
      <c r="C95" s="84" t="s">
        <v>56</v>
      </c>
      <c r="D95" s="93" t="s">
        <v>286</v>
      </c>
      <c r="E95" s="84">
        <v>714549</v>
      </c>
      <c r="F95" s="84">
        <v>12</v>
      </c>
      <c r="G95" s="84">
        <v>1</v>
      </c>
      <c r="H95" s="84">
        <v>1</v>
      </c>
      <c r="I95" s="84">
        <v>38</v>
      </c>
      <c r="J95" s="84">
        <v>38</v>
      </c>
      <c r="K95" s="92">
        <v>43693</v>
      </c>
      <c r="L95" s="84" t="s">
        <v>287</v>
      </c>
      <c r="M95" s="118" t="str">
        <f t="shared" si="11"/>
        <v>NEELKANTHDELI&amp;GROCINC</v>
      </c>
      <c r="N95" s="118" t="str">
        <f t="shared" si="12"/>
        <v>NO</v>
      </c>
      <c r="O95" s="118" t="str">
        <f t="shared" si="13"/>
        <v>SMOKELESS TOBACCO</v>
      </c>
      <c r="P95" s="46">
        <f t="shared" si="8"/>
        <v>1</v>
      </c>
      <c r="Q95" s="46">
        <f t="shared" si="9"/>
        <v>16</v>
      </c>
      <c r="R95" s="84" t="str">
        <f>VLOOKUP(M95,CTX!A:K,11,FALSE)</f>
        <v>36 AVENUE A, NEW YORK, NY 10009</v>
      </c>
      <c r="S95" s="84" t="str">
        <f>VLOOKUP(M95,CTX!A:K,10,FALSE)</f>
        <v xml:space="preserve">813295412                </v>
      </c>
      <c r="T95" s="84" t="str">
        <f>VLOOKUP(M95,CTX!A:K,9,FALSE)</f>
        <v xml:space="preserve">2043930-1           </v>
      </c>
    </row>
    <row r="96" spans="1:20" x14ac:dyDescent="0.25">
      <c r="A96" s="87">
        <v>144</v>
      </c>
      <c r="B96" s="93" t="s">
        <v>33</v>
      </c>
      <c r="C96" s="84" t="s">
        <v>56</v>
      </c>
      <c r="D96" s="93">
        <v>4802</v>
      </c>
      <c r="E96" s="84">
        <v>714032</v>
      </c>
      <c r="F96" s="84">
        <v>11</v>
      </c>
      <c r="G96" s="84">
        <v>1</v>
      </c>
      <c r="H96" s="84">
        <v>1</v>
      </c>
      <c r="I96" s="84">
        <v>38</v>
      </c>
      <c r="J96" s="84">
        <v>38</v>
      </c>
      <c r="K96" s="92">
        <v>43686</v>
      </c>
      <c r="L96" s="84" t="s">
        <v>288</v>
      </c>
      <c r="M96" s="118" t="str">
        <f t="shared" si="11"/>
        <v>BROADWAYDELI&amp;GRILLINC.</v>
      </c>
      <c r="N96" s="118" t="str">
        <f t="shared" si="12"/>
        <v>NO</v>
      </c>
      <c r="O96" s="118" t="str">
        <f t="shared" si="13"/>
        <v>SMOKELESS TOBACCO</v>
      </c>
      <c r="P96" s="46">
        <f t="shared" si="8"/>
        <v>1</v>
      </c>
      <c r="Q96" s="46">
        <f t="shared" si="9"/>
        <v>16</v>
      </c>
      <c r="R96" s="84" t="str">
        <f>VLOOKUP(M96,CTX!A:K,11,FALSE)</f>
        <v>4802 BROADWAY, ASTORIA, NY 11103</v>
      </c>
      <c r="S96" s="84" t="str">
        <f>VLOOKUP(M96,CTX!A:K,10,FALSE)</f>
        <v xml:space="preserve">81-3848967               </v>
      </c>
      <c r="T96" s="84" t="str">
        <f>VLOOKUP(M96,CTX!A:K,9,FALSE)</f>
        <v xml:space="preserve">2046011-1           </v>
      </c>
    </row>
    <row r="97" spans="1:20" x14ac:dyDescent="0.25">
      <c r="A97" s="87">
        <v>145</v>
      </c>
      <c r="B97" s="93" t="s">
        <v>33</v>
      </c>
      <c r="C97" s="84" t="s">
        <v>56</v>
      </c>
      <c r="D97" s="93">
        <v>4904</v>
      </c>
      <c r="E97" s="84">
        <v>713548</v>
      </c>
      <c r="F97" s="84">
        <v>5</v>
      </c>
      <c r="G97" s="84">
        <v>2</v>
      </c>
      <c r="H97" s="84">
        <v>2</v>
      </c>
      <c r="I97" s="84">
        <v>38</v>
      </c>
      <c r="J97" s="84">
        <v>76</v>
      </c>
      <c r="K97" s="92">
        <v>43679</v>
      </c>
      <c r="L97" s="84" t="s">
        <v>289</v>
      </c>
      <c r="M97" s="118" t="str">
        <f t="shared" si="11"/>
        <v>METROCONV.INC</v>
      </c>
      <c r="N97" s="118" t="str">
        <f t="shared" si="12"/>
        <v>NO</v>
      </c>
      <c r="O97" s="118" t="str">
        <f t="shared" si="13"/>
        <v>SMOKELESS TOBACCO</v>
      </c>
      <c r="P97" s="46">
        <f t="shared" si="8"/>
        <v>2</v>
      </c>
      <c r="Q97" s="46">
        <f t="shared" si="9"/>
        <v>32</v>
      </c>
      <c r="R97" s="84" t="str">
        <f>VLOOKUP(M97,CTX!A:K,11,FALSE)</f>
        <v>49-04 SKILLMAN AVE, WOODSIDE, NY 11377</v>
      </c>
      <c r="S97" s="84" t="str">
        <f>VLOOKUP(M97,CTX!A:K,10,FALSE)</f>
        <v xml:space="preserve">271243477                </v>
      </c>
      <c r="T97" s="84" t="str">
        <f>VLOOKUP(M97,CTX!A:K,9,FALSE)</f>
        <v xml:space="preserve">1344749             </v>
      </c>
    </row>
    <row r="98" spans="1:20" x14ac:dyDescent="0.25">
      <c r="A98" s="87">
        <v>146</v>
      </c>
      <c r="B98" s="93" t="s">
        <v>33</v>
      </c>
      <c r="C98" s="84" t="s">
        <v>56</v>
      </c>
      <c r="D98" s="93">
        <v>4904</v>
      </c>
      <c r="E98" s="84">
        <v>715031</v>
      </c>
      <c r="F98" s="84">
        <v>7</v>
      </c>
      <c r="G98" s="84">
        <v>2</v>
      </c>
      <c r="H98" s="84">
        <v>2</v>
      </c>
      <c r="I98" s="84">
        <v>38</v>
      </c>
      <c r="J98" s="84">
        <v>76</v>
      </c>
      <c r="K98" s="92">
        <v>43699</v>
      </c>
      <c r="L98" s="84" t="s">
        <v>289</v>
      </c>
      <c r="M98" s="118" t="str">
        <f t="shared" si="11"/>
        <v>METROCONV.INC</v>
      </c>
      <c r="N98" s="118" t="str">
        <f t="shared" si="12"/>
        <v>NO</v>
      </c>
      <c r="O98" s="118" t="str">
        <f t="shared" si="13"/>
        <v>SMOKELESS TOBACCO</v>
      </c>
      <c r="P98" s="46">
        <f t="shared" si="8"/>
        <v>2</v>
      </c>
      <c r="Q98" s="46">
        <f t="shared" si="9"/>
        <v>32</v>
      </c>
      <c r="R98" s="84" t="str">
        <f>VLOOKUP(M98,CTX!A:K,11,FALSE)</f>
        <v>49-04 SKILLMAN AVE, WOODSIDE, NY 11377</v>
      </c>
      <c r="S98" s="84" t="str">
        <f>VLOOKUP(M98,CTX!A:K,10,FALSE)</f>
        <v xml:space="preserve">271243477                </v>
      </c>
      <c r="T98" s="84" t="str">
        <f>VLOOKUP(M98,CTX!A:K,9,FALSE)</f>
        <v xml:space="preserve">1344749             </v>
      </c>
    </row>
    <row r="99" spans="1:20" x14ac:dyDescent="0.25">
      <c r="A99" s="87">
        <v>147</v>
      </c>
      <c r="B99" s="93" t="s">
        <v>33</v>
      </c>
      <c r="C99" s="84" t="s">
        <v>56</v>
      </c>
      <c r="D99" s="93" t="s">
        <v>278</v>
      </c>
      <c r="E99" s="84">
        <v>713477</v>
      </c>
      <c r="F99" s="84">
        <v>10</v>
      </c>
      <c r="G99" s="84">
        <v>2</v>
      </c>
      <c r="H99" s="84">
        <v>2</v>
      </c>
      <c r="I99" s="84">
        <v>38</v>
      </c>
      <c r="J99" s="84">
        <v>76</v>
      </c>
      <c r="K99" s="92">
        <v>43679</v>
      </c>
      <c r="L99" s="84" t="s">
        <v>279</v>
      </c>
      <c r="M99" s="118" t="str">
        <f t="shared" si="11"/>
        <v>WINDHORSEGASSTATIONINC</v>
      </c>
      <c r="N99" s="118" t="str">
        <f t="shared" si="12"/>
        <v>NO</v>
      </c>
      <c r="O99" s="118" t="str">
        <f t="shared" si="13"/>
        <v>SMOKELESS TOBACCO</v>
      </c>
      <c r="P99" s="46">
        <f t="shared" si="8"/>
        <v>2</v>
      </c>
      <c r="Q99" s="46">
        <f t="shared" si="9"/>
        <v>32</v>
      </c>
      <c r="R99" s="84" t="str">
        <f>VLOOKUP(M99,CTX!A:K,11,FALSE)</f>
        <v>569 MYRTLE AVE, BROOKYLN, NY 11205</v>
      </c>
      <c r="S99" s="84" t="str">
        <f>VLOOKUP(M99,CTX!A:K,10,FALSE)</f>
        <v xml:space="preserve">264815671                </v>
      </c>
      <c r="T99" s="84" t="str">
        <f>VLOOKUP(M99,CTX!A:K,9,FALSE)</f>
        <v xml:space="preserve">1327328             </v>
      </c>
    </row>
    <row r="100" spans="1:20" x14ac:dyDescent="0.25">
      <c r="A100" s="87">
        <v>148</v>
      </c>
      <c r="B100" s="93" t="s">
        <v>33</v>
      </c>
      <c r="C100" s="84" t="s">
        <v>56</v>
      </c>
      <c r="D100" s="93" t="s">
        <v>278</v>
      </c>
      <c r="E100" s="84">
        <v>714011</v>
      </c>
      <c r="F100" s="84">
        <v>14</v>
      </c>
      <c r="G100" s="84">
        <v>2</v>
      </c>
      <c r="H100" s="84">
        <v>2</v>
      </c>
      <c r="I100" s="84">
        <v>38</v>
      </c>
      <c r="J100" s="84">
        <v>76</v>
      </c>
      <c r="K100" s="92">
        <v>43686</v>
      </c>
      <c r="L100" s="84" t="s">
        <v>279</v>
      </c>
      <c r="M100" s="118" t="str">
        <f t="shared" si="11"/>
        <v>WINDHORSEGASSTATIONINC</v>
      </c>
      <c r="N100" s="118" t="str">
        <f t="shared" si="12"/>
        <v>NO</v>
      </c>
      <c r="O100" s="118" t="str">
        <f t="shared" si="13"/>
        <v>SMOKELESS TOBACCO</v>
      </c>
      <c r="P100" s="46">
        <f t="shared" si="8"/>
        <v>2</v>
      </c>
      <c r="Q100" s="46">
        <f t="shared" si="9"/>
        <v>32</v>
      </c>
      <c r="R100" s="84" t="str">
        <f>VLOOKUP(M100,CTX!A:K,11,FALSE)</f>
        <v>569 MYRTLE AVE, BROOKYLN, NY 11205</v>
      </c>
      <c r="S100" s="84" t="str">
        <f>VLOOKUP(M100,CTX!A:K,10,FALSE)</f>
        <v xml:space="preserve">264815671                </v>
      </c>
      <c r="T100" s="84" t="str">
        <f>VLOOKUP(M100,CTX!A:K,9,FALSE)</f>
        <v xml:space="preserve">1327328             </v>
      </c>
    </row>
    <row r="101" spans="1:20" x14ac:dyDescent="0.25">
      <c r="A101" s="87">
        <v>149</v>
      </c>
      <c r="B101" s="93" t="s">
        <v>33</v>
      </c>
      <c r="C101" s="84" t="s">
        <v>56</v>
      </c>
      <c r="D101" s="93" t="s">
        <v>278</v>
      </c>
      <c r="E101" s="84">
        <v>714615</v>
      </c>
      <c r="F101" s="84">
        <v>16</v>
      </c>
      <c r="G101" s="84">
        <v>5</v>
      </c>
      <c r="H101" s="84">
        <v>5</v>
      </c>
      <c r="I101" s="84">
        <v>38</v>
      </c>
      <c r="J101" s="84">
        <v>190</v>
      </c>
      <c r="K101" s="92">
        <v>43694</v>
      </c>
      <c r="L101" s="84" t="s">
        <v>279</v>
      </c>
      <c r="M101" s="118" t="str">
        <f t="shared" si="11"/>
        <v>WINDHORSEGASSTATIONINC</v>
      </c>
      <c r="N101" s="118" t="str">
        <f t="shared" si="12"/>
        <v>NO</v>
      </c>
      <c r="O101" s="118" t="str">
        <f t="shared" ref="O101:O104" si="14">VLOOKUP(B101,_ItemList,5,FALSE)</f>
        <v>SMOKELESS TOBACCO</v>
      </c>
      <c r="P101" s="46">
        <f t="shared" ref="P101:P104" si="15">G101*VLOOKUP(B101,_ItemList,9,FALSE)</f>
        <v>5</v>
      </c>
      <c r="Q101" s="46">
        <f t="shared" ref="Q101:Q104" si="16">G101*VLOOKUP(B101,_ItemList,10,FALSE)</f>
        <v>80</v>
      </c>
      <c r="R101" s="84" t="str">
        <f>VLOOKUP(M101,CTX!A:K,11,FALSE)</f>
        <v>569 MYRTLE AVE, BROOKYLN, NY 11205</v>
      </c>
      <c r="S101" s="84" t="str">
        <f>VLOOKUP(M101,CTX!A:K,10,FALSE)</f>
        <v xml:space="preserve">264815671                </v>
      </c>
      <c r="T101" s="84" t="str">
        <f>VLOOKUP(M101,CTX!A:K,9,FALSE)</f>
        <v xml:space="preserve">1327328             </v>
      </c>
    </row>
    <row r="102" spans="1:20" x14ac:dyDescent="0.25">
      <c r="A102" s="87">
        <v>150</v>
      </c>
      <c r="B102" s="93" t="s">
        <v>33</v>
      </c>
      <c r="C102" s="84" t="s">
        <v>56</v>
      </c>
      <c r="D102" s="93">
        <v>8604</v>
      </c>
      <c r="E102" s="84">
        <v>714514</v>
      </c>
      <c r="F102" s="84">
        <v>19</v>
      </c>
      <c r="G102" s="84">
        <v>1</v>
      </c>
      <c r="H102" s="84">
        <v>1</v>
      </c>
      <c r="I102" s="84">
        <v>38</v>
      </c>
      <c r="J102" s="84">
        <v>38</v>
      </c>
      <c r="K102" s="92">
        <v>43693</v>
      </c>
      <c r="L102" s="84" t="s">
        <v>290</v>
      </c>
      <c r="M102" s="118" t="str">
        <f t="shared" si="11"/>
        <v>YOGI8604</v>
      </c>
      <c r="N102" s="118" t="str">
        <f t="shared" si="12"/>
        <v>NO</v>
      </c>
      <c r="O102" s="118" t="str">
        <f t="shared" si="14"/>
        <v>SMOKELESS TOBACCO</v>
      </c>
      <c r="P102" s="46">
        <f t="shared" si="15"/>
        <v>1</v>
      </c>
      <c r="Q102" s="46">
        <f t="shared" si="16"/>
        <v>16</v>
      </c>
      <c r="R102" s="84" t="str">
        <f>VLOOKUP(M102,CTX!A:K,11,FALSE)</f>
        <v>86 04 4 TH AVE, BROOKLYN, NY 11209</v>
      </c>
      <c r="S102" s="84" t="str">
        <f>VLOOKUP(M102,CTX!A:K,10,FALSE)</f>
        <v xml:space="preserve">11-3634132               </v>
      </c>
      <c r="T102" s="84" t="str">
        <f>VLOOKUP(M102,CTX!A:K,9,FALSE)</f>
        <v xml:space="preserve">1097293             </v>
      </c>
    </row>
    <row r="103" spans="1:20" x14ac:dyDescent="0.25">
      <c r="A103" s="87">
        <v>151</v>
      </c>
      <c r="B103" s="93" t="s">
        <v>33</v>
      </c>
      <c r="C103" s="84" t="s">
        <v>56</v>
      </c>
      <c r="D103" s="93" t="s">
        <v>291</v>
      </c>
      <c r="E103" s="84">
        <v>713946</v>
      </c>
      <c r="F103" s="84">
        <v>5</v>
      </c>
      <c r="G103" s="84">
        <v>1</v>
      </c>
      <c r="H103" s="84">
        <v>1</v>
      </c>
      <c r="I103" s="84">
        <v>38</v>
      </c>
      <c r="J103" s="84">
        <v>38</v>
      </c>
      <c r="K103" s="92">
        <v>43685</v>
      </c>
      <c r="L103" s="84" t="s">
        <v>292</v>
      </c>
      <c r="M103" s="118" t="str">
        <f t="shared" si="11"/>
        <v>BALVANTPATELNEWSSTAND</v>
      </c>
      <c r="N103" s="118" t="str">
        <f t="shared" si="12"/>
        <v>NO</v>
      </c>
      <c r="O103" s="118" t="str">
        <f t="shared" si="14"/>
        <v>SMOKELESS TOBACCO</v>
      </c>
      <c r="P103" s="46">
        <f t="shared" si="15"/>
        <v>1</v>
      </c>
      <c r="Q103" s="46">
        <f t="shared" si="16"/>
        <v>16</v>
      </c>
      <c r="R103" s="84" t="str">
        <f>VLOOKUP(M103,CTX!A:K,11,FALSE)</f>
        <v>S/E/C WHITEHALL STREET, NEW YORK, NY 10004</v>
      </c>
      <c r="S103" s="84" t="str">
        <f>VLOOKUP(M103,CTX!A:K,10,FALSE)</f>
        <v xml:space="preserve">82-0738478               </v>
      </c>
      <c r="T103" s="84" t="str">
        <f>VLOOKUP(M103,CTX!A:K,9,FALSE)</f>
        <v>2050347-2</v>
      </c>
    </row>
    <row r="104" spans="1:20" x14ac:dyDescent="0.25">
      <c r="A104" s="87">
        <v>152</v>
      </c>
      <c r="B104" s="93" t="s">
        <v>33</v>
      </c>
      <c r="C104" s="84" t="s">
        <v>56</v>
      </c>
      <c r="D104" s="93" t="s">
        <v>231</v>
      </c>
      <c r="E104" s="84">
        <v>713641</v>
      </c>
      <c r="F104" s="84">
        <v>13</v>
      </c>
      <c r="G104" s="84">
        <v>1</v>
      </c>
      <c r="H104" s="84">
        <v>1</v>
      </c>
      <c r="I104" s="84">
        <v>38</v>
      </c>
      <c r="J104" s="84">
        <v>38</v>
      </c>
      <c r="K104" s="92">
        <v>43680</v>
      </c>
      <c r="L104" s="84" t="s">
        <v>232</v>
      </c>
      <c r="M104" s="118" t="str">
        <f t="shared" si="11"/>
        <v>EAGLESERVICECENTER</v>
      </c>
      <c r="N104" s="118" t="str">
        <f t="shared" si="12"/>
        <v>NO</v>
      </c>
      <c r="O104" s="118" t="str">
        <f t="shared" si="14"/>
        <v>SMOKELESS TOBACCO</v>
      </c>
      <c r="P104" s="46">
        <f t="shared" si="15"/>
        <v>1</v>
      </c>
      <c r="Q104" s="46">
        <f t="shared" si="16"/>
        <v>16</v>
      </c>
      <c r="R104" s="84" t="str">
        <f>VLOOKUP(M104,CTX!A:K,11,FALSE)</f>
        <v>49-05 ASTORIA BLVD, ELMHURST, NY 11370</v>
      </c>
      <c r="S104" s="84" t="str">
        <f>VLOOKUP(M104,CTX!A:K,10,FALSE)</f>
        <v xml:space="preserve">331025949                </v>
      </c>
      <c r="T104" s="84" t="str">
        <f>VLOOKUP(M104,CTX!A:K,9,FALSE)</f>
        <v xml:space="preserve">1153371             </v>
      </c>
    </row>
    <row r="105" spans="1:20" x14ac:dyDescent="0.25">
      <c r="A105" s="87"/>
      <c r="B105" s="93" t="s">
        <v>33</v>
      </c>
      <c r="C105" s="84" t="s">
        <v>56</v>
      </c>
      <c r="D105" s="93" t="s">
        <v>293</v>
      </c>
      <c r="E105" s="84">
        <v>714903</v>
      </c>
      <c r="F105" s="84">
        <v>14</v>
      </c>
      <c r="G105" s="84">
        <v>2</v>
      </c>
      <c r="H105" s="84">
        <v>2</v>
      </c>
      <c r="I105" s="84">
        <v>38</v>
      </c>
      <c r="J105" s="84">
        <v>76</v>
      </c>
      <c r="K105" s="92">
        <v>43698</v>
      </c>
      <c r="L105" s="84" t="s">
        <v>294</v>
      </c>
    </row>
    <row r="106" spans="1:20" x14ac:dyDescent="0.25">
      <c r="A106" s="87"/>
      <c r="B106" s="93" t="s">
        <v>33</v>
      </c>
      <c r="C106" s="84" t="s">
        <v>56</v>
      </c>
      <c r="D106" s="93" t="s">
        <v>295</v>
      </c>
      <c r="E106" s="84">
        <v>714204</v>
      </c>
      <c r="F106" s="84">
        <v>39</v>
      </c>
      <c r="G106" s="84">
        <v>2</v>
      </c>
      <c r="H106" s="84">
        <v>2</v>
      </c>
      <c r="I106" s="84">
        <v>38</v>
      </c>
      <c r="J106" s="84">
        <v>76</v>
      </c>
      <c r="K106" s="92">
        <v>43689</v>
      </c>
      <c r="L106" s="84" t="s">
        <v>296</v>
      </c>
    </row>
    <row r="107" spans="1:20" x14ac:dyDescent="0.25">
      <c r="A107" s="87"/>
      <c r="B107" s="93" t="s">
        <v>33</v>
      </c>
      <c r="C107" s="84" t="s">
        <v>56</v>
      </c>
      <c r="D107" s="93" t="s">
        <v>295</v>
      </c>
      <c r="E107" s="84">
        <v>715256</v>
      </c>
      <c r="F107" s="84">
        <v>14</v>
      </c>
      <c r="G107" s="84">
        <v>3</v>
      </c>
      <c r="H107" s="84">
        <v>3</v>
      </c>
      <c r="I107" s="84">
        <v>38</v>
      </c>
      <c r="J107" s="84">
        <v>114</v>
      </c>
      <c r="K107" s="92">
        <v>43703</v>
      </c>
      <c r="L107" s="84" t="s">
        <v>296</v>
      </c>
    </row>
    <row r="108" spans="1:20" x14ac:dyDescent="0.25">
      <c r="A108" s="87"/>
      <c r="B108" s="93" t="s">
        <v>33</v>
      </c>
      <c r="C108" s="84" t="s">
        <v>56</v>
      </c>
      <c r="D108" s="93" t="s">
        <v>297</v>
      </c>
      <c r="E108" s="84">
        <v>714891</v>
      </c>
      <c r="F108" s="84">
        <v>13</v>
      </c>
      <c r="G108" s="84">
        <v>1</v>
      </c>
      <c r="H108" s="84">
        <v>1</v>
      </c>
      <c r="I108" s="84">
        <v>38</v>
      </c>
      <c r="J108" s="84">
        <v>38</v>
      </c>
      <c r="K108" s="92">
        <v>43698</v>
      </c>
      <c r="L108" s="84" t="s">
        <v>298</v>
      </c>
    </row>
    <row r="109" spans="1:20" x14ac:dyDescent="0.25">
      <c r="A109" s="87"/>
      <c r="B109" s="93" t="s">
        <v>2074</v>
      </c>
      <c r="C109" s="84" t="s">
        <v>2075</v>
      </c>
      <c r="D109" s="93">
        <v>15019</v>
      </c>
      <c r="E109" s="84">
        <v>713411</v>
      </c>
      <c r="F109" s="84">
        <v>3</v>
      </c>
      <c r="G109" s="84">
        <v>1</v>
      </c>
      <c r="H109" s="84">
        <v>1</v>
      </c>
      <c r="I109" s="84">
        <v>15.99</v>
      </c>
      <c r="J109" s="84">
        <v>15.99</v>
      </c>
      <c r="K109" s="92">
        <v>43678</v>
      </c>
      <c r="L109" s="84" t="s">
        <v>2076</v>
      </c>
    </row>
    <row r="110" spans="1:20" x14ac:dyDescent="0.25">
      <c r="A110" s="87"/>
      <c r="B110" s="93" t="s">
        <v>38</v>
      </c>
      <c r="C110" s="84" t="s">
        <v>60</v>
      </c>
      <c r="D110" s="93">
        <v>183</v>
      </c>
      <c r="E110" s="84">
        <v>713798</v>
      </c>
      <c r="F110" s="84">
        <v>11</v>
      </c>
      <c r="G110" s="84">
        <v>1</v>
      </c>
      <c r="H110" s="84">
        <v>1</v>
      </c>
      <c r="I110" s="84">
        <v>55</v>
      </c>
      <c r="J110" s="84">
        <v>55</v>
      </c>
      <c r="K110" s="92">
        <v>43683</v>
      </c>
      <c r="L110" s="84" t="s">
        <v>277</v>
      </c>
    </row>
    <row r="111" spans="1:20" x14ac:dyDescent="0.25">
      <c r="A111" s="87"/>
      <c r="B111" s="95"/>
      <c r="C111" s="87"/>
      <c r="D111" s="95"/>
      <c r="E111" s="87"/>
      <c r="F111" s="87"/>
      <c r="G111" s="87"/>
      <c r="H111" s="87"/>
      <c r="I111" s="87"/>
      <c r="J111" s="87"/>
      <c r="K111" s="90"/>
      <c r="L111" s="90"/>
    </row>
    <row r="112" spans="1:20" x14ac:dyDescent="0.25">
      <c r="A112" s="87"/>
      <c r="B112" s="95"/>
      <c r="C112" s="87"/>
      <c r="D112" s="95"/>
      <c r="E112" s="87"/>
      <c r="F112" s="87"/>
      <c r="G112" s="87"/>
      <c r="H112" s="87"/>
      <c r="I112" s="87"/>
      <c r="J112" s="87"/>
      <c r="K112" s="90"/>
      <c r="L112" s="90"/>
    </row>
    <row r="113" spans="1:12" x14ac:dyDescent="0.25">
      <c r="A113" s="87"/>
      <c r="B113" s="95"/>
      <c r="C113" s="87"/>
      <c r="D113" s="95"/>
      <c r="E113" s="87"/>
      <c r="F113" s="87"/>
      <c r="G113" s="87"/>
      <c r="H113" s="87"/>
      <c r="I113" s="87"/>
      <c r="J113" s="87"/>
      <c r="K113" s="90"/>
      <c r="L113" s="90"/>
    </row>
    <row r="114" spans="1:12" x14ac:dyDescent="0.25">
      <c r="A114" s="87"/>
      <c r="B114" s="95"/>
      <c r="C114" s="87"/>
      <c r="D114" s="95"/>
      <c r="E114" s="87"/>
      <c r="F114" s="87"/>
      <c r="G114" s="87"/>
      <c r="H114" s="87"/>
      <c r="I114" s="87"/>
      <c r="J114" s="87"/>
      <c r="K114" s="90"/>
      <c r="L114" s="90"/>
    </row>
    <row r="115" spans="1:12" x14ac:dyDescent="0.25">
      <c r="A115" s="87"/>
      <c r="B115" s="95"/>
      <c r="C115" s="87"/>
      <c r="D115" s="95"/>
      <c r="E115" s="87"/>
      <c r="F115" s="87"/>
      <c r="G115" s="87"/>
      <c r="H115" s="87"/>
      <c r="I115" s="87"/>
      <c r="J115" s="87"/>
      <c r="K115" s="90"/>
      <c r="L115" s="90"/>
    </row>
    <row r="116" spans="1:12" x14ac:dyDescent="0.25">
      <c r="A116" s="87"/>
      <c r="B116" s="95"/>
      <c r="C116" s="87"/>
      <c r="D116" s="95"/>
      <c r="E116" s="87"/>
      <c r="F116" s="87"/>
      <c r="G116" s="87"/>
      <c r="H116" s="87"/>
      <c r="I116" s="87"/>
      <c r="J116" s="87"/>
      <c r="K116" s="90"/>
      <c r="L116" s="90"/>
    </row>
    <row r="117" spans="1:12" x14ac:dyDescent="0.25">
      <c r="A117" s="87"/>
      <c r="B117" s="95"/>
      <c r="C117" s="87"/>
      <c r="D117" s="95"/>
      <c r="E117" s="87"/>
      <c r="F117" s="87"/>
      <c r="G117" s="87"/>
      <c r="H117" s="87"/>
      <c r="I117" s="87"/>
      <c r="J117" s="87"/>
      <c r="K117" s="90"/>
      <c r="L117" s="90"/>
    </row>
    <row r="118" spans="1:12" x14ac:dyDescent="0.25">
      <c r="A118" s="87"/>
      <c r="B118" s="95"/>
      <c r="C118" s="87"/>
      <c r="D118" s="95"/>
      <c r="E118" s="87"/>
      <c r="F118" s="87"/>
      <c r="G118" s="87"/>
      <c r="H118" s="87"/>
      <c r="I118" s="87"/>
      <c r="J118" s="87"/>
      <c r="K118" s="90"/>
      <c r="L118" s="90"/>
    </row>
    <row r="119" spans="1:12" x14ac:dyDescent="0.25">
      <c r="A119" s="87"/>
      <c r="B119" s="95"/>
      <c r="C119" s="87"/>
      <c r="D119" s="95"/>
      <c r="E119" s="87"/>
      <c r="F119" s="87"/>
      <c r="G119" s="87"/>
      <c r="H119" s="87"/>
      <c r="I119" s="87"/>
      <c r="J119" s="87"/>
      <c r="K119" s="90"/>
      <c r="L119" s="90"/>
    </row>
    <row r="120" spans="1:12" x14ac:dyDescent="0.25">
      <c r="A120" s="87"/>
      <c r="B120" s="95"/>
      <c r="C120" s="87"/>
      <c r="D120" s="95"/>
      <c r="E120" s="87"/>
      <c r="F120" s="87"/>
      <c r="G120" s="87"/>
      <c r="H120" s="87"/>
      <c r="I120" s="87"/>
      <c r="J120" s="87"/>
      <c r="K120" s="90"/>
      <c r="L120" s="90"/>
    </row>
    <row r="121" spans="1:12" x14ac:dyDescent="0.25">
      <c r="A121" s="87"/>
      <c r="B121" s="95"/>
      <c r="C121" s="87"/>
      <c r="D121" s="95"/>
      <c r="E121" s="87"/>
      <c r="F121" s="87"/>
      <c r="G121" s="87"/>
      <c r="H121" s="87"/>
      <c r="I121" s="87"/>
      <c r="J121" s="87"/>
      <c r="K121" s="90"/>
      <c r="L121" s="90"/>
    </row>
    <row r="122" spans="1:12" x14ac:dyDescent="0.25">
      <c r="A122" s="87"/>
      <c r="B122" s="95"/>
      <c r="C122" s="87"/>
      <c r="D122" s="95"/>
      <c r="E122" s="87"/>
      <c r="F122" s="87"/>
      <c r="G122" s="87"/>
      <c r="H122" s="87"/>
      <c r="I122" s="87"/>
      <c r="J122" s="87"/>
      <c r="K122" s="90"/>
      <c r="L122" s="90"/>
    </row>
    <row r="123" spans="1:12" x14ac:dyDescent="0.25">
      <c r="A123" s="87"/>
      <c r="B123" s="95"/>
      <c r="C123" s="87"/>
      <c r="D123" s="95"/>
      <c r="E123" s="87"/>
      <c r="F123" s="87"/>
      <c r="G123" s="87"/>
      <c r="H123" s="87"/>
      <c r="I123" s="87"/>
      <c r="J123" s="87"/>
      <c r="K123" s="90"/>
      <c r="L123" s="90"/>
    </row>
    <row r="124" spans="1:12" x14ac:dyDescent="0.25">
      <c r="A124" s="87"/>
      <c r="B124" s="95"/>
      <c r="C124" s="87"/>
      <c r="D124" s="95"/>
      <c r="E124" s="87"/>
      <c r="F124" s="87"/>
      <c r="G124" s="87"/>
      <c r="H124" s="87"/>
      <c r="I124" s="87"/>
      <c r="J124" s="87"/>
      <c r="K124" s="90"/>
      <c r="L124" s="90"/>
    </row>
    <row r="125" spans="1:12" x14ac:dyDescent="0.25">
      <c r="A125" s="87"/>
      <c r="B125" s="95"/>
      <c r="C125" s="87"/>
      <c r="D125" s="95"/>
      <c r="E125" s="87"/>
      <c r="F125" s="87"/>
      <c r="G125" s="87"/>
      <c r="H125" s="87"/>
      <c r="I125" s="87"/>
      <c r="J125" s="87"/>
      <c r="K125" s="90"/>
      <c r="L125" s="90"/>
    </row>
    <row r="126" spans="1:12" x14ac:dyDescent="0.25">
      <c r="A126" s="87"/>
      <c r="B126" s="95"/>
      <c r="C126" s="87"/>
      <c r="D126" s="95"/>
      <c r="E126" s="87"/>
      <c r="F126" s="87"/>
      <c r="G126" s="87"/>
      <c r="H126" s="87"/>
      <c r="I126" s="87"/>
      <c r="J126" s="87"/>
      <c r="K126" s="90"/>
      <c r="L126" s="90"/>
    </row>
    <row r="127" spans="1:12" x14ac:dyDescent="0.25">
      <c r="A127" s="87"/>
      <c r="B127" s="95"/>
      <c r="C127" s="87"/>
      <c r="D127" s="95"/>
      <c r="E127" s="87"/>
      <c r="F127" s="87"/>
      <c r="G127" s="87"/>
      <c r="H127" s="87"/>
      <c r="I127" s="87"/>
      <c r="J127" s="87"/>
      <c r="K127" s="90"/>
      <c r="L127" s="90"/>
    </row>
    <row r="128" spans="1:12" x14ac:dyDescent="0.25">
      <c r="A128" s="87"/>
      <c r="B128" s="95"/>
      <c r="C128" s="87"/>
      <c r="D128" s="95"/>
      <c r="E128" s="87"/>
      <c r="F128" s="87"/>
      <c r="G128" s="87"/>
      <c r="H128" s="87"/>
      <c r="I128" s="87"/>
      <c r="J128" s="87"/>
      <c r="K128" s="90"/>
      <c r="L128" s="90"/>
    </row>
    <row r="129" spans="1:12" x14ac:dyDescent="0.25">
      <c r="A129" s="87"/>
      <c r="B129" s="95"/>
      <c r="C129" s="87"/>
      <c r="D129" s="95"/>
      <c r="E129" s="87"/>
      <c r="F129" s="87"/>
      <c r="G129" s="87"/>
      <c r="H129" s="87"/>
      <c r="I129" s="87"/>
      <c r="J129" s="87"/>
      <c r="K129" s="90"/>
      <c r="L129" s="90"/>
    </row>
    <row r="130" spans="1:12" x14ac:dyDescent="0.25">
      <c r="A130" s="87"/>
      <c r="B130" s="95"/>
      <c r="C130" s="87"/>
      <c r="D130" s="95"/>
      <c r="E130" s="87"/>
      <c r="F130" s="87"/>
      <c r="G130" s="87"/>
      <c r="H130" s="87"/>
      <c r="I130" s="87"/>
      <c r="J130" s="87"/>
      <c r="K130" s="90"/>
      <c r="L130" s="90"/>
    </row>
    <row r="131" spans="1:12" x14ac:dyDescent="0.25">
      <c r="A131" s="87"/>
      <c r="B131" s="95"/>
      <c r="C131" s="87"/>
      <c r="D131" s="95"/>
      <c r="E131" s="87"/>
      <c r="F131" s="87"/>
      <c r="G131" s="87"/>
      <c r="H131" s="87"/>
      <c r="I131" s="87"/>
      <c r="J131" s="87"/>
      <c r="K131" s="90"/>
      <c r="L131" s="90"/>
    </row>
    <row r="132" spans="1:12" x14ac:dyDescent="0.25">
      <c r="A132" s="87"/>
      <c r="B132" s="95"/>
      <c r="C132" s="87"/>
      <c r="D132" s="95"/>
      <c r="E132" s="87"/>
      <c r="F132" s="87"/>
      <c r="G132" s="87"/>
      <c r="H132" s="87"/>
      <c r="I132" s="87"/>
      <c r="J132" s="87"/>
      <c r="K132" s="90"/>
      <c r="L132" s="90"/>
    </row>
    <row r="133" spans="1:12" x14ac:dyDescent="0.25">
      <c r="A133" s="87"/>
      <c r="B133" s="95"/>
      <c r="C133" s="87"/>
      <c r="D133" s="95"/>
      <c r="E133" s="87"/>
      <c r="F133" s="87"/>
      <c r="G133" s="87"/>
      <c r="H133" s="87"/>
      <c r="I133" s="87"/>
      <c r="J133" s="87"/>
      <c r="K133" s="90"/>
      <c r="L133" s="90"/>
    </row>
    <row r="134" spans="1:12" x14ac:dyDescent="0.25">
      <c r="A134" s="87"/>
      <c r="B134" s="95"/>
      <c r="C134" s="87"/>
      <c r="D134" s="95"/>
      <c r="E134" s="87"/>
      <c r="F134" s="87"/>
      <c r="G134" s="87"/>
      <c r="H134" s="87"/>
      <c r="I134" s="87"/>
      <c r="J134" s="87"/>
      <c r="K134" s="90"/>
      <c r="L134" s="90"/>
    </row>
    <row r="135" spans="1:12" x14ac:dyDescent="0.25">
      <c r="A135" s="87"/>
      <c r="B135" s="95"/>
      <c r="C135" s="87"/>
      <c r="D135" s="95"/>
      <c r="E135" s="87"/>
      <c r="F135" s="87"/>
      <c r="G135" s="87"/>
      <c r="H135" s="87"/>
      <c r="I135" s="87"/>
      <c r="J135" s="87"/>
      <c r="K135" s="90"/>
      <c r="L135" s="90"/>
    </row>
    <row r="136" spans="1:12" x14ac:dyDescent="0.25">
      <c r="A136" s="87"/>
      <c r="B136" s="95"/>
      <c r="C136" s="87"/>
      <c r="D136" s="95"/>
      <c r="E136" s="87"/>
      <c r="F136" s="87"/>
      <c r="G136" s="87"/>
      <c r="H136" s="87"/>
      <c r="I136" s="87"/>
      <c r="J136" s="87"/>
      <c r="K136" s="90"/>
      <c r="L136" s="90"/>
    </row>
    <row r="137" spans="1:12" x14ac:dyDescent="0.25">
      <c r="A137" s="87"/>
      <c r="B137" s="95"/>
      <c r="C137" s="87"/>
      <c r="D137" s="95"/>
      <c r="E137" s="87"/>
      <c r="F137" s="87"/>
      <c r="G137" s="87"/>
      <c r="H137" s="87"/>
      <c r="I137" s="87"/>
      <c r="J137" s="87"/>
      <c r="K137" s="90"/>
      <c r="L137" s="90"/>
    </row>
    <row r="138" spans="1:12" x14ac:dyDescent="0.25">
      <c r="A138" s="87"/>
      <c r="B138" s="95"/>
      <c r="C138" s="87"/>
      <c r="D138" s="95"/>
      <c r="E138" s="87"/>
      <c r="F138" s="87"/>
      <c r="G138" s="87"/>
      <c r="H138" s="87"/>
      <c r="I138" s="87"/>
      <c r="J138" s="87"/>
      <c r="K138" s="90"/>
      <c r="L138" s="90"/>
    </row>
    <row r="139" spans="1:12" x14ac:dyDescent="0.25">
      <c r="A139" s="87"/>
      <c r="B139" s="95"/>
      <c r="C139" s="87"/>
      <c r="D139" s="95"/>
      <c r="E139" s="87"/>
      <c r="F139" s="87"/>
      <c r="G139" s="87"/>
      <c r="H139" s="87"/>
      <c r="I139" s="87"/>
      <c r="J139" s="87"/>
      <c r="K139" s="90"/>
      <c r="L139" s="90"/>
    </row>
    <row r="140" spans="1:12" x14ac:dyDescent="0.25">
      <c r="A140" s="87"/>
      <c r="B140" s="95"/>
      <c r="C140" s="87"/>
      <c r="D140" s="95"/>
      <c r="E140" s="87"/>
      <c r="F140" s="87"/>
      <c r="G140" s="87"/>
      <c r="H140" s="87"/>
      <c r="I140" s="87"/>
      <c r="J140" s="87"/>
      <c r="K140" s="90"/>
      <c r="L140" s="90"/>
    </row>
    <row r="141" spans="1:12" x14ac:dyDescent="0.25">
      <c r="A141" s="87"/>
      <c r="B141" s="95"/>
      <c r="C141" s="87"/>
      <c r="D141" s="95"/>
      <c r="E141" s="87"/>
      <c r="F141" s="87"/>
      <c r="G141" s="87"/>
      <c r="H141" s="87"/>
      <c r="I141" s="87"/>
      <c r="J141" s="87"/>
      <c r="K141" s="90"/>
      <c r="L141" s="90"/>
    </row>
    <row r="142" spans="1:12" x14ac:dyDescent="0.25">
      <c r="A142" s="87"/>
      <c r="B142" s="95"/>
      <c r="C142" s="87"/>
      <c r="D142" s="95"/>
      <c r="E142" s="87"/>
      <c r="F142" s="87"/>
      <c r="G142" s="87"/>
      <c r="H142" s="87"/>
      <c r="I142" s="87"/>
      <c r="J142" s="87"/>
      <c r="K142" s="90"/>
      <c r="L142" s="90"/>
    </row>
    <row r="143" spans="1:12" x14ac:dyDescent="0.25">
      <c r="A143" s="87"/>
      <c r="B143" s="95"/>
      <c r="C143" s="87"/>
      <c r="D143" s="95"/>
      <c r="E143" s="87"/>
      <c r="F143" s="87"/>
      <c r="G143" s="87"/>
      <c r="H143" s="87"/>
      <c r="I143" s="87"/>
      <c r="J143" s="87"/>
      <c r="K143" s="90"/>
      <c r="L143" s="90"/>
    </row>
    <row r="144" spans="1:12" x14ac:dyDescent="0.25">
      <c r="A144" s="87"/>
      <c r="B144" s="95"/>
      <c r="C144" s="87"/>
      <c r="D144" s="95"/>
      <c r="E144" s="87"/>
      <c r="F144" s="87"/>
      <c r="G144" s="87"/>
      <c r="H144" s="87"/>
      <c r="I144" s="87"/>
      <c r="J144" s="87"/>
      <c r="K144" s="90"/>
      <c r="L144" s="90"/>
    </row>
    <row r="145" spans="1:12" x14ac:dyDescent="0.25">
      <c r="A145" s="87"/>
      <c r="B145" s="95"/>
      <c r="C145" s="87"/>
      <c r="D145" s="95"/>
      <c r="E145" s="87"/>
      <c r="F145" s="87"/>
      <c r="G145" s="87"/>
      <c r="H145" s="87"/>
      <c r="I145" s="87"/>
      <c r="J145" s="87"/>
      <c r="K145" s="90"/>
      <c r="L145" s="90"/>
    </row>
    <row r="146" spans="1:12" x14ac:dyDescent="0.25">
      <c r="A146" s="87"/>
      <c r="B146" s="95"/>
      <c r="C146" s="87"/>
      <c r="D146" s="95"/>
      <c r="E146" s="87"/>
      <c r="F146" s="87"/>
      <c r="G146" s="87"/>
      <c r="H146" s="87"/>
      <c r="I146" s="87"/>
      <c r="J146" s="87"/>
      <c r="K146" s="90"/>
      <c r="L146" s="90"/>
    </row>
    <row r="147" spans="1:12" x14ac:dyDescent="0.25">
      <c r="A147" s="87"/>
      <c r="B147" s="95"/>
      <c r="C147" s="87"/>
      <c r="D147" s="95"/>
      <c r="E147" s="87"/>
      <c r="F147" s="87"/>
      <c r="G147" s="87"/>
      <c r="H147" s="87"/>
      <c r="I147" s="87"/>
      <c r="J147" s="87"/>
      <c r="K147" s="90"/>
      <c r="L147" s="90"/>
    </row>
    <row r="148" spans="1:12" x14ac:dyDescent="0.25">
      <c r="A148" s="87"/>
      <c r="B148" s="95"/>
      <c r="C148" s="87"/>
      <c r="D148" s="95"/>
      <c r="E148" s="87"/>
      <c r="F148" s="87"/>
      <c r="G148" s="87"/>
      <c r="H148" s="87"/>
      <c r="I148" s="87"/>
      <c r="J148" s="87"/>
      <c r="K148" s="90"/>
      <c r="L148" s="90"/>
    </row>
    <row r="149" spans="1:12" x14ac:dyDescent="0.25">
      <c r="A149" s="87"/>
      <c r="B149" s="95"/>
      <c r="C149" s="87"/>
      <c r="D149" s="95"/>
      <c r="E149" s="87"/>
      <c r="F149" s="87"/>
      <c r="G149" s="87"/>
      <c r="H149" s="87"/>
      <c r="I149" s="87"/>
      <c r="J149" s="87"/>
      <c r="K149" s="90"/>
      <c r="L149" s="90"/>
    </row>
    <row r="150" spans="1:12" x14ac:dyDescent="0.25">
      <c r="A150" s="87"/>
      <c r="B150" s="95"/>
      <c r="C150" s="87"/>
      <c r="D150" s="95"/>
      <c r="E150" s="87"/>
      <c r="F150" s="87"/>
      <c r="G150" s="87"/>
      <c r="H150" s="87"/>
      <c r="I150" s="87"/>
      <c r="J150" s="87"/>
      <c r="K150" s="90"/>
      <c r="L150" s="90"/>
    </row>
    <row r="151" spans="1:12" x14ac:dyDescent="0.25">
      <c r="A151" s="87"/>
      <c r="B151" s="95"/>
      <c r="C151" s="87"/>
      <c r="D151" s="95"/>
      <c r="E151" s="87"/>
      <c r="F151" s="87"/>
      <c r="G151" s="87"/>
      <c r="H151" s="87"/>
      <c r="I151" s="87"/>
      <c r="J151" s="87"/>
      <c r="K151" s="90"/>
      <c r="L151" s="90"/>
    </row>
    <row r="152" spans="1:12" x14ac:dyDescent="0.25">
      <c r="A152" s="87"/>
      <c r="B152" s="95"/>
      <c r="C152" s="87"/>
      <c r="D152" s="95"/>
      <c r="E152" s="87"/>
      <c r="F152" s="87"/>
      <c r="G152" s="87"/>
      <c r="H152" s="87"/>
      <c r="I152" s="87"/>
      <c r="J152" s="87"/>
      <c r="K152" s="90"/>
      <c r="L152" s="90"/>
    </row>
    <row r="153" spans="1:12" x14ac:dyDescent="0.25">
      <c r="A153" s="87"/>
      <c r="B153" s="95"/>
      <c r="C153" s="87"/>
      <c r="D153" s="95"/>
      <c r="E153" s="87"/>
      <c r="F153" s="87"/>
      <c r="G153" s="87"/>
      <c r="H153" s="87"/>
      <c r="I153" s="87"/>
      <c r="J153" s="87"/>
      <c r="K153" s="90"/>
      <c r="L153" s="90"/>
    </row>
    <row r="154" spans="1:12" x14ac:dyDescent="0.25">
      <c r="A154" s="87"/>
      <c r="B154" s="95"/>
      <c r="C154" s="87"/>
      <c r="D154" s="95"/>
      <c r="E154" s="87"/>
      <c r="F154" s="87"/>
      <c r="G154" s="87"/>
      <c r="H154" s="87"/>
      <c r="I154" s="87"/>
      <c r="J154" s="87"/>
      <c r="K154" s="90"/>
      <c r="L154" s="90"/>
    </row>
    <row r="155" spans="1:12" x14ac:dyDescent="0.25">
      <c r="A155" s="87"/>
      <c r="B155" s="95"/>
      <c r="C155" s="87"/>
      <c r="D155" s="95"/>
      <c r="E155" s="87"/>
      <c r="F155" s="87"/>
      <c r="G155" s="87"/>
      <c r="H155" s="87"/>
      <c r="I155" s="87"/>
      <c r="J155" s="87"/>
      <c r="K155" s="90"/>
      <c r="L155" s="90"/>
    </row>
    <row r="156" spans="1:12" x14ac:dyDescent="0.25">
      <c r="A156" s="87"/>
      <c r="B156" s="95"/>
      <c r="C156" s="87"/>
      <c r="D156" s="96"/>
      <c r="E156" s="87"/>
      <c r="F156" s="87"/>
      <c r="G156" s="87"/>
      <c r="H156" s="87"/>
      <c r="I156" s="87"/>
      <c r="J156" s="87"/>
      <c r="K156" s="90"/>
      <c r="L156" s="90"/>
    </row>
    <row r="157" spans="1:12" x14ac:dyDescent="0.25">
      <c r="A157" s="87"/>
      <c r="B157" s="95"/>
      <c r="C157" s="87"/>
      <c r="D157" s="95"/>
      <c r="E157" s="87"/>
      <c r="F157" s="87"/>
      <c r="G157" s="87"/>
      <c r="H157" s="87"/>
      <c r="I157" s="87"/>
      <c r="J157" s="87"/>
      <c r="K157" s="90"/>
      <c r="L157" s="90"/>
    </row>
    <row r="158" spans="1:12" x14ac:dyDescent="0.25">
      <c r="A158" s="87"/>
      <c r="B158" s="95"/>
      <c r="C158" s="87"/>
      <c r="D158" s="95"/>
      <c r="E158" s="87"/>
      <c r="F158" s="87"/>
      <c r="G158" s="87"/>
      <c r="H158" s="87"/>
      <c r="I158" s="87"/>
      <c r="J158" s="87"/>
      <c r="K158" s="90"/>
      <c r="L158" s="90"/>
    </row>
    <row r="159" spans="1:12" x14ac:dyDescent="0.25">
      <c r="A159" s="87"/>
      <c r="B159" s="95"/>
      <c r="C159" s="87"/>
      <c r="D159" s="95"/>
      <c r="E159" s="87"/>
      <c r="F159" s="87"/>
      <c r="G159" s="87"/>
      <c r="H159" s="87"/>
      <c r="I159" s="87"/>
      <c r="J159" s="87"/>
      <c r="K159" s="90"/>
      <c r="L159" s="90"/>
    </row>
    <row r="160" spans="1:12" x14ac:dyDescent="0.25">
      <c r="A160" s="87"/>
      <c r="B160" s="95"/>
      <c r="C160" s="87"/>
      <c r="D160" s="95"/>
      <c r="E160" s="87"/>
      <c r="F160" s="87"/>
      <c r="G160" s="87"/>
      <c r="H160" s="87"/>
      <c r="I160" s="87"/>
      <c r="J160" s="87"/>
      <c r="K160" s="90"/>
      <c r="L160" s="90"/>
    </row>
    <row r="161" spans="1:12" x14ac:dyDescent="0.25">
      <c r="A161" s="87"/>
      <c r="B161" s="95"/>
      <c r="C161" s="87"/>
      <c r="D161" s="95"/>
      <c r="E161" s="87"/>
      <c r="F161" s="87"/>
      <c r="G161" s="87"/>
      <c r="H161" s="87"/>
      <c r="I161" s="87"/>
      <c r="J161" s="87"/>
      <c r="K161" s="90"/>
      <c r="L161" s="90"/>
    </row>
    <row r="162" spans="1:12" x14ac:dyDescent="0.25">
      <c r="A162" s="87"/>
      <c r="B162" s="95"/>
      <c r="C162" s="87"/>
      <c r="D162" s="95"/>
      <c r="E162" s="87"/>
      <c r="F162" s="87"/>
      <c r="G162" s="87"/>
      <c r="H162" s="87"/>
      <c r="I162" s="87"/>
      <c r="J162" s="87"/>
      <c r="K162" s="90"/>
      <c r="L162" s="90"/>
    </row>
    <row r="163" spans="1:12" x14ac:dyDescent="0.25">
      <c r="A163" s="87"/>
      <c r="B163" s="95"/>
      <c r="C163" s="87"/>
      <c r="D163" s="95"/>
      <c r="E163" s="87"/>
      <c r="F163" s="87"/>
      <c r="G163" s="87"/>
      <c r="H163" s="87"/>
      <c r="I163" s="87"/>
      <c r="J163" s="87"/>
      <c r="K163" s="90"/>
      <c r="L163" s="90"/>
    </row>
    <row r="164" spans="1:12" x14ac:dyDescent="0.25">
      <c r="A164" s="87"/>
      <c r="B164" s="95"/>
      <c r="C164" s="87"/>
      <c r="D164" s="95"/>
      <c r="E164" s="87"/>
      <c r="F164" s="87"/>
      <c r="G164" s="87"/>
      <c r="H164" s="87"/>
      <c r="I164" s="87"/>
      <c r="J164" s="87"/>
      <c r="K164" s="90"/>
      <c r="L164" s="90"/>
    </row>
    <row r="165" spans="1:12" x14ac:dyDescent="0.25">
      <c r="A165" s="87"/>
      <c r="B165" s="95"/>
      <c r="C165" s="87"/>
      <c r="D165" s="95"/>
      <c r="E165" s="87"/>
      <c r="F165" s="87"/>
      <c r="G165" s="87"/>
      <c r="H165" s="87"/>
      <c r="I165" s="87"/>
      <c r="J165" s="87"/>
      <c r="K165" s="90"/>
      <c r="L165" s="90"/>
    </row>
    <row r="166" spans="1:12" x14ac:dyDescent="0.25">
      <c r="A166" s="87"/>
      <c r="B166" s="95"/>
      <c r="C166" s="87"/>
      <c r="D166" s="95"/>
      <c r="E166" s="87"/>
      <c r="F166" s="87"/>
      <c r="G166" s="87"/>
      <c r="H166" s="87"/>
      <c r="I166" s="87"/>
      <c r="J166" s="87"/>
      <c r="K166" s="90"/>
      <c r="L166" s="90"/>
    </row>
    <row r="167" spans="1:12" x14ac:dyDescent="0.25">
      <c r="A167" s="87"/>
      <c r="B167" s="95"/>
      <c r="C167" s="87"/>
      <c r="D167" s="95"/>
      <c r="E167" s="87"/>
      <c r="F167" s="87"/>
      <c r="G167" s="87"/>
      <c r="H167" s="87"/>
      <c r="I167" s="87"/>
      <c r="J167" s="87"/>
      <c r="K167" s="90"/>
      <c r="L167" s="90"/>
    </row>
    <row r="168" spans="1:12" x14ac:dyDescent="0.25">
      <c r="A168" s="87"/>
      <c r="B168" s="95"/>
      <c r="C168" s="87"/>
      <c r="D168" s="95"/>
      <c r="E168" s="87"/>
      <c r="F168" s="87"/>
      <c r="G168" s="87"/>
      <c r="H168" s="87"/>
      <c r="I168" s="87"/>
      <c r="J168" s="87"/>
      <c r="K168" s="90"/>
      <c r="L168" s="90"/>
    </row>
    <row r="169" spans="1:12" x14ac:dyDescent="0.25">
      <c r="A169" s="87"/>
      <c r="B169" s="95"/>
      <c r="C169" s="87"/>
      <c r="D169" s="95"/>
      <c r="E169" s="87"/>
      <c r="F169" s="87"/>
      <c r="G169" s="87"/>
      <c r="H169" s="87"/>
      <c r="I169" s="87"/>
      <c r="J169" s="87"/>
      <c r="K169" s="90"/>
      <c r="L169" s="90"/>
    </row>
    <row r="170" spans="1:12" x14ac:dyDescent="0.25">
      <c r="A170" s="87"/>
      <c r="B170" s="95"/>
      <c r="C170" s="87"/>
      <c r="D170" s="95"/>
      <c r="E170" s="87"/>
      <c r="F170" s="87"/>
      <c r="G170" s="87"/>
      <c r="H170" s="87"/>
      <c r="I170" s="87"/>
      <c r="J170" s="87"/>
      <c r="K170" s="90"/>
      <c r="L170" s="90"/>
    </row>
    <row r="171" spans="1:12" x14ac:dyDescent="0.25">
      <c r="A171" s="87"/>
      <c r="B171" s="95"/>
      <c r="C171" s="87"/>
      <c r="D171" s="95"/>
      <c r="E171" s="87"/>
      <c r="F171" s="87"/>
      <c r="G171" s="87"/>
      <c r="H171" s="87"/>
      <c r="I171" s="87"/>
      <c r="J171" s="87"/>
      <c r="K171" s="90"/>
      <c r="L171" s="90"/>
    </row>
    <row r="172" spans="1:12" x14ac:dyDescent="0.25">
      <c r="A172" s="87"/>
      <c r="B172" s="95"/>
      <c r="C172" s="87"/>
      <c r="D172" s="95"/>
      <c r="E172" s="87"/>
      <c r="F172" s="87"/>
      <c r="G172" s="87"/>
      <c r="H172" s="87"/>
      <c r="I172" s="87"/>
      <c r="J172" s="87"/>
      <c r="K172" s="90"/>
      <c r="L172" s="90"/>
    </row>
    <row r="173" spans="1:12" x14ac:dyDescent="0.25">
      <c r="A173" s="87"/>
      <c r="B173" s="95"/>
      <c r="C173" s="87"/>
      <c r="D173" s="95"/>
      <c r="E173" s="87"/>
      <c r="F173" s="87"/>
      <c r="G173" s="87"/>
      <c r="H173" s="87"/>
      <c r="I173" s="87"/>
      <c r="J173" s="87"/>
      <c r="K173" s="90"/>
      <c r="L173" s="90"/>
    </row>
    <row r="174" spans="1:12" x14ac:dyDescent="0.25">
      <c r="A174" s="87"/>
      <c r="B174" s="95"/>
      <c r="C174" s="87"/>
      <c r="D174" s="95"/>
      <c r="E174" s="87"/>
      <c r="F174" s="87"/>
      <c r="G174" s="87"/>
      <c r="H174" s="87"/>
      <c r="I174" s="87"/>
      <c r="J174" s="87"/>
      <c r="K174" s="90"/>
      <c r="L174" s="90"/>
    </row>
    <row r="175" spans="1:12" x14ac:dyDescent="0.25">
      <c r="A175" s="87"/>
      <c r="B175" s="95"/>
      <c r="C175" s="87"/>
      <c r="D175" s="95"/>
      <c r="E175" s="87"/>
      <c r="F175" s="87"/>
      <c r="G175" s="87"/>
      <c r="H175" s="87"/>
      <c r="I175" s="87"/>
      <c r="J175" s="87"/>
      <c r="K175" s="90"/>
      <c r="L175" s="90"/>
    </row>
    <row r="176" spans="1:12" x14ac:dyDescent="0.25">
      <c r="A176" s="87"/>
      <c r="B176" s="95"/>
      <c r="C176" s="87"/>
      <c r="D176" s="95"/>
      <c r="E176" s="87"/>
      <c r="F176" s="87"/>
      <c r="G176" s="87"/>
      <c r="H176" s="87"/>
      <c r="I176" s="87"/>
      <c r="J176" s="87"/>
      <c r="K176" s="90"/>
      <c r="L176" s="90"/>
    </row>
    <row r="177" spans="1:12" x14ac:dyDescent="0.25">
      <c r="A177" s="87"/>
      <c r="B177" s="95"/>
      <c r="C177" s="87"/>
      <c r="D177" s="95"/>
      <c r="E177" s="87"/>
      <c r="F177" s="87"/>
      <c r="G177" s="87"/>
      <c r="H177" s="87"/>
      <c r="I177" s="87"/>
      <c r="J177" s="87"/>
      <c r="K177" s="90"/>
      <c r="L177" s="90"/>
    </row>
    <row r="178" spans="1:12" x14ac:dyDescent="0.25">
      <c r="A178" s="87"/>
      <c r="B178" s="95"/>
      <c r="C178" s="87"/>
      <c r="D178" s="95"/>
      <c r="E178" s="87"/>
      <c r="F178" s="87"/>
      <c r="G178" s="87"/>
      <c r="H178" s="87"/>
      <c r="I178" s="87"/>
      <c r="J178" s="87"/>
      <c r="K178" s="90"/>
      <c r="L178" s="90"/>
    </row>
    <row r="179" spans="1:12" x14ac:dyDescent="0.25">
      <c r="A179" s="87"/>
      <c r="B179" s="95"/>
      <c r="C179" s="87"/>
      <c r="D179" s="95"/>
      <c r="E179" s="87"/>
      <c r="F179" s="87"/>
      <c r="G179" s="87"/>
      <c r="H179" s="87"/>
      <c r="I179" s="87"/>
      <c r="J179" s="87"/>
      <c r="K179" s="90"/>
      <c r="L179" s="90"/>
    </row>
    <row r="180" spans="1:12" x14ac:dyDescent="0.25">
      <c r="A180" s="87"/>
      <c r="B180" s="95"/>
      <c r="C180" s="87"/>
      <c r="D180" s="95"/>
      <c r="E180" s="87"/>
      <c r="F180" s="87"/>
      <c r="G180" s="87"/>
      <c r="H180" s="87"/>
      <c r="I180" s="87"/>
      <c r="J180" s="87"/>
      <c r="K180" s="90"/>
      <c r="L180" s="90"/>
    </row>
    <row r="181" spans="1:12" x14ac:dyDescent="0.25">
      <c r="A181" s="87"/>
      <c r="B181" s="95"/>
      <c r="C181" s="87"/>
      <c r="D181" s="95"/>
      <c r="E181" s="87"/>
      <c r="F181" s="87"/>
      <c r="G181" s="87"/>
      <c r="H181" s="87"/>
      <c r="I181" s="87"/>
      <c r="J181" s="87"/>
      <c r="K181" s="90"/>
      <c r="L181" s="90"/>
    </row>
    <row r="182" spans="1:12" x14ac:dyDescent="0.25">
      <c r="A182" s="87"/>
      <c r="B182" s="95"/>
      <c r="C182" s="87"/>
      <c r="D182" s="95"/>
      <c r="E182" s="87"/>
      <c r="F182" s="87"/>
      <c r="G182" s="87"/>
      <c r="H182" s="87"/>
      <c r="I182" s="87"/>
      <c r="J182" s="87"/>
      <c r="K182" s="90"/>
      <c r="L182" s="90"/>
    </row>
    <row r="183" spans="1:12" x14ac:dyDescent="0.25">
      <c r="A183" s="87"/>
      <c r="B183" s="95"/>
      <c r="C183" s="87"/>
      <c r="D183" s="95"/>
      <c r="E183" s="87"/>
      <c r="F183" s="87"/>
      <c r="G183" s="87"/>
      <c r="H183" s="87"/>
      <c r="I183" s="87"/>
      <c r="J183" s="87"/>
      <c r="K183" s="90"/>
      <c r="L183" s="90"/>
    </row>
    <row r="184" spans="1:12" x14ac:dyDescent="0.25">
      <c r="A184" s="87"/>
      <c r="B184" s="95"/>
      <c r="C184" s="87"/>
      <c r="D184" s="95"/>
      <c r="E184" s="87"/>
      <c r="F184" s="87"/>
      <c r="G184" s="87"/>
      <c r="H184" s="87"/>
      <c r="I184" s="87"/>
      <c r="J184" s="87"/>
      <c r="K184" s="90"/>
      <c r="L184" s="90"/>
    </row>
    <row r="185" spans="1:12" x14ac:dyDescent="0.25">
      <c r="A185" s="87"/>
      <c r="B185" s="95"/>
      <c r="C185" s="87"/>
      <c r="D185" s="95"/>
      <c r="E185" s="87"/>
      <c r="F185" s="87"/>
      <c r="G185" s="87"/>
      <c r="H185" s="87"/>
      <c r="I185" s="87"/>
      <c r="J185" s="87"/>
      <c r="K185" s="90"/>
      <c r="L185" s="90"/>
    </row>
    <row r="186" spans="1:12" x14ac:dyDescent="0.25">
      <c r="A186" s="87"/>
      <c r="B186" s="95"/>
      <c r="C186" s="87"/>
      <c r="D186" s="95"/>
      <c r="E186" s="87"/>
      <c r="F186" s="87"/>
      <c r="G186" s="87"/>
      <c r="H186" s="87"/>
      <c r="I186" s="87"/>
      <c r="J186" s="87"/>
      <c r="K186" s="90"/>
      <c r="L186" s="90"/>
    </row>
    <row r="187" spans="1:12" x14ac:dyDescent="0.25">
      <c r="A187" s="87"/>
      <c r="B187" s="95"/>
      <c r="C187" s="87"/>
      <c r="D187" s="95"/>
      <c r="E187" s="87"/>
      <c r="F187" s="87"/>
      <c r="G187" s="87"/>
      <c r="H187" s="87"/>
      <c r="I187" s="87"/>
      <c r="J187" s="87"/>
      <c r="K187" s="90"/>
      <c r="L187" s="90"/>
    </row>
    <row r="188" spans="1:12" x14ac:dyDescent="0.25">
      <c r="A188" s="87"/>
      <c r="B188" s="95"/>
      <c r="C188" s="87"/>
      <c r="D188" s="95"/>
      <c r="E188" s="87"/>
      <c r="F188" s="87"/>
      <c r="G188" s="87"/>
      <c r="H188" s="87"/>
      <c r="I188" s="87"/>
      <c r="J188" s="87"/>
      <c r="K188" s="90"/>
      <c r="L188" s="90"/>
    </row>
    <row r="189" spans="1:12" x14ac:dyDescent="0.25">
      <c r="A189" s="87"/>
      <c r="B189" s="95"/>
      <c r="C189" s="87"/>
      <c r="D189" s="95"/>
      <c r="E189" s="87"/>
      <c r="F189" s="87"/>
      <c r="G189" s="87"/>
      <c r="H189" s="87"/>
      <c r="I189" s="87"/>
      <c r="J189" s="87"/>
      <c r="K189" s="90"/>
      <c r="L189" s="90"/>
    </row>
    <row r="190" spans="1:12" x14ac:dyDescent="0.25">
      <c r="A190" s="87"/>
      <c r="B190" s="95"/>
      <c r="C190" s="87"/>
      <c r="D190" s="95"/>
      <c r="E190" s="87"/>
      <c r="F190" s="87"/>
      <c r="G190" s="87"/>
      <c r="H190" s="87"/>
      <c r="I190" s="87"/>
      <c r="J190" s="87"/>
      <c r="K190" s="90"/>
      <c r="L190" s="90"/>
    </row>
    <row r="191" spans="1:12" x14ac:dyDescent="0.25">
      <c r="A191" s="87"/>
      <c r="B191" s="95"/>
      <c r="C191" s="87"/>
      <c r="D191" s="95"/>
      <c r="E191" s="87"/>
      <c r="F191" s="87"/>
      <c r="G191" s="87"/>
      <c r="H191" s="87"/>
      <c r="I191" s="87"/>
      <c r="J191" s="87"/>
      <c r="K191" s="90"/>
      <c r="L191" s="90"/>
    </row>
    <row r="192" spans="1:12" x14ac:dyDescent="0.25">
      <c r="A192" s="87"/>
      <c r="B192" s="95"/>
      <c r="C192" s="87"/>
      <c r="D192" s="95"/>
      <c r="E192" s="87"/>
      <c r="F192" s="87"/>
      <c r="G192" s="87"/>
      <c r="H192" s="87"/>
      <c r="I192" s="87"/>
      <c r="J192" s="87"/>
      <c r="K192" s="90"/>
      <c r="L192" s="90"/>
    </row>
    <row r="193" spans="1:12" x14ac:dyDescent="0.25">
      <c r="A193" s="87"/>
      <c r="B193" s="95"/>
      <c r="C193" s="87"/>
      <c r="D193" s="95"/>
      <c r="E193" s="87"/>
      <c r="F193" s="87"/>
      <c r="G193" s="87"/>
      <c r="H193" s="87"/>
      <c r="I193" s="87"/>
      <c r="J193" s="87"/>
      <c r="K193" s="90"/>
      <c r="L193" s="90"/>
    </row>
    <row r="194" spans="1:12" x14ac:dyDescent="0.25">
      <c r="A194" s="87"/>
      <c r="B194" s="95"/>
      <c r="C194" s="87"/>
      <c r="D194" s="95"/>
      <c r="E194" s="87"/>
      <c r="F194" s="87"/>
      <c r="G194" s="87"/>
      <c r="H194" s="87"/>
      <c r="I194" s="87"/>
      <c r="J194" s="87"/>
      <c r="K194" s="90"/>
      <c r="L194" s="90"/>
    </row>
    <row r="195" spans="1:12" x14ac:dyDescent="0.25">
      <c r="A195" s="87"/>
      <c r="B195" s="95"/>
      <c r="C195" s="87"/>
      <c r="D195" s="95"/>
      <c r="E195" s="87"/>
      <c r="F195" s="87"/>
      <c r="G195" s="87"/>
      <c r="H195" s="87"/>
      <c r="I195" s="87"/>
      <c r="J195" s="87"/>
      <c r="K195" s="90"/>
      <c r="L195" s="90"/>
    </row>
    <row r="196" spans="1:12" x14ac:dyDescent="0.25">
      <c r="A196" s="87"/>
      <c r="B196" s="95"/>
      <c r="C196" s="87"/>
      <c r="D196" s="95"/>
      <c r="E196" s="87"/>
      <c r="F196" s="87"/>
      <c r="G196" s="87"/>
      <c r="H196" s="87"/>
      <c r="I196" s="87"/>
      <c r="J196" s="87"/>
      <c r="K196" s="90"/>
      <c r="L196" s="90"/>
    </row>
    <row r="197" spans="1:12" x14ac:dyDescent="0.25">
      <c r="A197" s="87"/>
      <c r="B197" s="95"/>
      <c r="C197" s="87"/>
      <c r="D197" s="95"/>
      <c r="E197" s="87"/>
      <c r="F197" s="87"/>
      <c r="G197" s="87"/>
      <c r="H197" s="87"/>
      <c r="I197" s="87"/>
      <c r="J197" s="87"/>
      <c r="K197" s="90"/>
      <c r="L197" s="90"/>
    </row>
    <row r="198" spans="1:12" x14ac:dyDescent="0.25">
      <c r="A198" s="87"/>
      <c r="B198" s="95"/>
      <c r="C198" s="87"/>
      <c r="D198" s="95"/>
      <c r="E198" s="87"/>
      <c r="F198" s="87"/>
      <c r="G198" s="87"/>
      <c r="H198" s="87"/>
      <c r="I198" s="87"/>
      <c r="J198" s="87"/>
      <c r="K198" s="90"/>
      <c r="L198" s="90"/>
    </row>
    <row r="199" spans="1:12" x14ac:dyDescent="0.25">
      <c r="A199" s="87"/>
      <c r="B199" s="95"/>
      <c r="C199" s="87"/>
      <c r="D199" s="95"/>
      <c r="E199" s="87"/>
      <c r="F199" s="87"/>
      <c r="G199" s="87"/>
      <c r="H199" s="87"/>
      <c r="I199" s="87"/>
      <c r="J199" s="87"/>
      <c r="K199" s="90"/>
      <c r="L199" s="90"/>
    </row>
    <row r="200" spans="1:12" x14ac:dyDescent="0.25">
      <c r="A200" s="87"/>
      <c r="B200" s="95"/>
      <c r="C200" s="87"/>
      <c r="D200" s="95"/>
      <c r="E200" s="87"/>
      <c r="F200" s="87"/>
      <c r="G200" s="87"/>
      <c r="H200" s="87"/>
      <c r="I200" s="87"/>
      <c r="J200" s="87"/>
      <c r="K200" s="90"/>
      <c r="L200" s="90"/>
    </row>
    <row r="201" spans="1:12" x14ac:dyDescent="0.25">
      <c r="A201" s="87"/>
      <c r="B201" s="95"/>
      <c r="C201" s="87"/>
      <c r="D201" s="95"/>
      <c r="E201" s="87"/>
      <c r="F201" s="87"/>
      <c r="G201" s="87"/>
      <c r="H201" s="87"/>
      <c r="I201" s="87"/>
      <c r="J201" s="87"/>
      <c r="K201" s="90"/>
      <c r="L201" s="90"/>
    </row>
    <row r="202" spans="1:12" x14ac:dyDescent="0.25">
      <c r="A202" s="87"/>
      <c r="B202" s="95"/>
      <c r="C202" s="87"/>
      <c r="D202" s="95"/>
      <c r="E202" s="87"/>
      <c r="F202" s="87"/>
      <c r="G202" s="87"/>
      <c r="H202" s="87"/>
      <c r="I202" s="87"/>
      <c r="J202" s="87"/>
      <c r="K202" s="90"/>
      <c r="L202" s="90"/>
    </row>
    <row r="203" spans="1:12" x14ac:dyDescent="0.25">
      <c r="A203" s="87"/>
      <c r="B203" s="95"/>
      <c r="C203" s="87"/>
      <c r="D203" s="95"/>
      <c r="E203" s="87"/>
      <c r="F203" s="87"/>
      <c r="G203" s="87"/>
      <c r="H203" s="87"/>
      <c r="I203" s="87"/>
      <c r="J203" s="87"/>
      <c r="K203" s="90"/>
      <c r="L203" s="90"/>
    </row>
    <row r="204" spans="1:12" x14ac:dyDescent="0.25">
      <c r="A204" s="87"/>
      <c r="B204" s="95"/>
      <c r="C204" s="87"/>
      <c r="D204" s="95"/>
      <c r="E204" s="87"/>
      <c r="F204" s="87"/>
      <c r="G204" s="87"/>
      <c r="H204" s="87"/>
      <c r="I204" s="87"/>
      <c r="J204" s="87"/>
      <c r="K204" s="90"/>
      <c r="L204" s="90"/>
    </row>
    <row r="205" spans="1:12" x14ac:dyDescent="0.25">
      <c r="A205" s="87"/>
      <c r="B205" s="95"/>
      <c r="C205" s="87"/>
      <c r="D205" s="95"/>
      <c r="E205" s="87"/>
      <c r="F205" s="87"/>
      <c r="G205" s="87"/>
      <c r="H205" s="87"/>
      <c r="I205" s="87"/>
      <c r="J205" s="87"/>
      <c r="K205" s="90"/>
      <c r="L205" s="90"/>
    </row>
    <row r="206" spans="1:12" x14ac:dyDescent="0.25">
      <c r="A206" s="87"/>
      <c r="B206" s="95"/>
      <c r="C206" s="87"/>
      <c r="D206" s="95"/>
      <c r="E206" s="87"/>
      <c r="F206" s="87"/>
      <c r="G206" s="87"/>
      <c r="H206" s="87"/>
      <c r="I206" s="87"/>
      <c r="J206" s="87"/>
      <c r="K206" s="90"/>
      <c r="L206" s="90"/>
    </row>
    <row r="207" spans="1:12" x14ac:dyDescent="0.25">
      <c r="A207" s="87"/>
      <c r="B207" s="95"/>
      <c r="C207" s="87"/>
      <c r="D207" s="95"/>
      <c r="E207" s="87"/>
      <c r="F207" s="87"/>
      <c r="G207" s="87"/>
      <c r="H207" s="87"/>
      <c r="I207" s="87"/>
      <c r="J207" s="87"/>
      <c r="K207" s="90"/>
      <c r="L207" s="90"/>
    </row>
    <row r="208" spans="1:12" x14ac:dyDescent="0.25">
      <c r="A208" s="87"/>
      <c r="B208" s="95"/>
      <c r="C208" s="87"/>
      <c r="D208" s="95"/>
      <c r="E208" s="87"/>
      <c r="F208" s="87"/>
      <c r="G208" s="87"/>
      <c r="H208" s="87"/>
      <c r="I208" s="87"/>
      <c r="J208" s="87"/>
      <c r="K208" s="90"/>
      <c r="L208" s="90"/>
    </row>
    <row r="209" spans="1:12" x14ac:dyDescent="0.25">
      <c r="A209" s="87"/>
      <c r="B209" s="95"/>
      <c r="C209" s="87"/>
      <c r="D209" s="95"/>
      <c r="E209" s="87"/>
      <c r="F209" s="87"/>
      <c r="G209" s="87"/>
      <c r="H209" s="87"/>
      <c r="I209" s="87"/>
      <c r="J209" s="87"/>
      <c r="K209" s="90"/>
      <c r="L209" s="90"/>
    </row>
    <row r="210" spans="1:12" x14ac:dyDescent="0.25">
      <c r="A210" s="87"/>
      <c r="B210" s="95"/>
      <c r="C210" s="87"/>
      <c r="D210" s="95"/>
      <c r="E210" s="87"/>
      <c r="F210" s="87"/>
      <c r="G210" s="87"/>
      <c r="H210" s="87"/>
      <c r="I210" s="87"/>
      <c r="J210" s="87"/>
      <c r="K210" s="90"/>
      <c r="L210" s="90"/>
    </row>
    <row r="211" spans="1:12" x14ac:dyDescent="0.25">
      <c r="A211" s="87"/>
      <c r="B211" s="95"/>
      <c r="C211" s="87"/>
      <c r="D211" s="95"/>
      <c r="E211" s="87"/>
      <c r="F211" s="87"/>
      <c r="G211" s="87"/>
      <c r="H211" s="87"/>
      <c r="I211" s="87"/>
      <c r="J211" s="87"/>
      <c r="K211" s="90"/>
      <c r="L211" s="90"/>
    </row>
    <row r="212" spans="1:12" x14ac:dyDescent="0.25">
      <c r="A212" s="87"/>
      <c r="B212" s="95"/>
      <c r="C212" s="87"/>
      <c r="D212" s="95"/>
      <c r="E212" s="87"/>
      <c r="F212" s="87"/>
      <c r="G212" s="87"/>
      <c r="H212" s="87"/>
      <c r="I212" s="87"/>
      <c r="J212" s="87"/>
      <c r="K212" s="90"/>
      <c r="L212" s="90"/>
    </row>
    <row r="213" spans="1:12" x14ac:dyDescent="0.25">
      <c r="A213" s="87"/>
      <c r="B213" s="95"/>
      <c r="C213" s="87"/>
      <c r="D213" s="95"/>
      <c r="E213" s="87"/>
      <c r="F213" s="87"/>
      <c r="G213" s="87"/>
      <c r="H213" s="87"/>
      <c r="I213" s="87"/>
      <c r="J213" s="87"/>
      <c r="K213" s="90"/>
      <c r="L213" s="90"/>
    </row>
  </sheetData>
  <autoFilter ref="A1:T104" xr:uid="{034ED502-302F-4870-8B30-D96537C29186}"/>
  <conditionalFormatting sqref="G1:G1048576">
    <cfRule type="cellIs" dxfId="16" priority="2" operator="lessThan">
      <formula>0</formula>
    </cfRule>
  </conditionalFormatting>
  <conditionalFormatting sqref="R1:T1048576">
    <cfRule type="containsErrors" dxfId="15" priority="1">
      <formula>ISERROR(R1)</formula>
    </cfRule>
  </conditionalFormatting>
  <printOptions gridLines="1"/>
  <pageMargins left="0.25" right="0.25" top="0.75" bottom="0.75" header="0.3" footer="0.3"/>
  <pageSetup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A69D-414A-4364-A3E9-EB318C57AEC2}">
  <dimension ref="A1:T5"/>
  <sheetViews>
    <sheetView workbookViewId="0">
      <selection activeCell="T1" sqref="T1"/>
    </sheetView>
  </sheetViews>
  <sheetFormatPr defaultRowHeight="15" x14ac:dyDescent="0.25"/>
  <cols>
    <col min="11" max="11" width="9.7109375" bestFit="1" customWidth="1"/>
    <col min="12" max="12" width="12.140625" bestFit="1" customWidth="1"/>
  </cols>
  <sheetData>
    <row r="1" spans="1:20" s="84" customFormat="1" ht="48.75" x14ac:dyDescent="0.25">
      <c r="A1" s="2" t="s">
        <v>126</v>
      </c>
      <c r="B1" s="94" t="s">
        <v>40</v>
      </c>
      <c r="C1" s="2" t="s">
        <v>1</v>
      </c>
      <c r="D1" s="94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74</v>
      </c>
      <c r="J1" s="2" t="s">
        <v>73</v>
      </c>
      <c r="K1" s="2" t="s">
        <v>72</v>
      </c>
      <c r="L1" s="2" t="s">
        <v>2</v>
      </c>
      <c r="M1" s="119" t="s">
        <v>1675</v>
      </c>
      <c r="N1" s="117" t="s">
        <v>122</v>
      </c>
      <c r="O1" s="117" t="s">
        <v>80</v>
      </c>
      <c r="P1" s="89" t="s">
        <v>81</v>
      </c>
      <c r="Q1" s="89" t="s">
        <v>82</v>
      </c>
      <c r="R1" s="89" t="s">
        <v>1674</v>
      </c>
      <c r="S1" s="110" t="s">
        <v>308</v>
      </c>
      <c r="T1" s="108" t="s">
        <v>307</v>
      </c>
    </row>
    <row r="2" spans="1:20" s="84" customFormat="1" x14ac:dyDescent="0.25">
      <c r="A2" s="87">
        <v>49</v>
      </c>
      <c r="B2" s="93" t="s">
        <v>7</v>
      </c>
      <c r="C2" s="84" t="s">
        <v>46</v>
      </c>
      <c r="D2" s="102" t="s">
        <v>249</v>
      </c>
      <c r="E2" s="84">
        <v>714370</v>
      </c>
      <c r="F2" s="84">
        <v>3</v>
      </c>
      <c r="G2" s="84">
        <v>1</v>
      </c>
      <c r="H2" s="84">
        <v>1</v>
      </c>
      <c r="I2" s="84">
        <v>50</v>
      </c>
      <c r="J2" s="84">
        <v>50</v>
      </c>
      <c r="K2" s="92">
        <v>43690</v>
      </c>
      <c r="L2" s="84" t="s">
        <v>250</v>
      </c>
      <c r="M2" s="118" t="s">
        <v>2028</v>
      </c>
      <c r="N2" s="118" t="s">
        <v>123</v>
      </c>
      <c r="O2" s="118" t="s">
        <v>10</v>
      </c>
      <c r="P2" s="46">
        <v>1</v>
      </c>
      <c r="Q2" s="46">
        <v>39</v>
      </c>
      <c r="R2" s="84" t="s">
        <v>2026</v>
      </c>
      <c r="S2" s="84" t="s">
        <v>2027</v>
      </c>
      <c r="T2" s="84" t="e">
        <v>#N/A</v>
      </c>
    </row>
    <row r="3" spans="1:20" s="84" customFormat="1" x14ac:dyDescent="0.25">
      <c r="A3" s="87">
        <v>50</v>
      </c>
      <c r="B3" s="93" t="s">
        <v>7</v>
      </c>
      <c r="C3" s="84" t="s">
        <v>46</v>
      </c>
      <c r="D3" s="102" t="s">
        <v>249</v>
      </c>
      <c r="E3" s="84">
        <v>714500</v>
      </c>
      <c r="F3" s="84">
        <v>1</v>
      </c>
      <c r="G3" s="84">
        <v>-1</v>
      </c>
      <c r="H3" s="84">
        <v>-1</v>
      </c>
      <c r="I3" s="84">
        <v>50</v>
      </c>
      <c r="J3" s="84">
        <v>-50</v>
      </c>
      <c r="K3" s="92">
        <v>43692</v>
      </c>
      <c r="L3" s="84" t="s">
        <v>250</v>
      </c>
      <c r="M3" s="118" t="s">
        <v>2028</v>
      </c>
      <c r="N3" s="118" t="s">
        <v>299</v>
      </c>
      <c r="O3" s="118" t="s">
        <v>10</v>
      </c>
      <c r="P3" s="46">
        <v>-1</v>
      </c>
      <c r="Q3" s="46">
        <v>-39</v>
      </c>
      <c r="R3" s="84" t="s">
        <v>2026</v>
      </c>
      <c r="S3" s="84" t="s">
        <v>2027</v>
      </c>
      <c r="T3" s="84" t="e">
        <v>#N/A</v>
      </c>
    </row>
    <row r="4" spans="1:20" s="84" customFormat="1" x14ac:dyDescent="0.25">
      <c r="A4" s="87">
        <v>90</v>
      </c>
      <c r="B4" s="93" t="s">
        <v>4</v>
      </c>
      <c r="C4" s="84" t="s">
        <v>274</v>
      </c>
      <c r="D4" s="102" t="s">
        <v>249</v>
      </c>
      <c r="E4" s="84">
        <v>714370</v>
      </c>
      <c r="F4" s="84">
        <v>2</v>
      </c>
      <c r="G4" s="84">
        <v>1</v>
      </c>
      <c r="H4" s="84">
        <v>1</v>
      </c>
      <c r="I4" s="84">
        <v>75</v>
      </c>
      <c r="J4" s="84">
        <v>75</v>
      </c>
      <c r="K4" s="92">
        <v>43690</v>
      </c>
      <c r="L4" s="84" t="s">
        <v>250</v>
      </c>
      <c r="M4" s="118" t="s">
        <v>2028</v>
      </c>
      <c r="N4" s="118" t="s">
        <v>123</v>
      </c>
      <c r="O4" s="118" t="s">
        <v>10</v>
      </c>
      <c r="P4" s="46">
        <v>1</v>
      </c>
      <c r="Q4" s="46">
        <v>54</v>
      </c>
      <c r="R4" s="84" t="s">
        <v>2026</v>
      </c>
      <c r="S4" s="84" t="s">
        <v>2027</v>
      </c>
      <c r="T4" s="84" t="e">
        <v>#N/A</v>
      </c>
    </row>
    <row r="5" spans="1:20" s="84" customFormat="1" x14ac:dyDescent="0.25">
      <c r="A5" s="87">
        <v>91</v>
      </c>
      <c r="B5" s="93" t="s">
        <v>21</v>
      </c>
      <c r="C5" s="84" t="s">
        <v>51</v>
      </c>
      <c r="D5" s="102" t="s">
        <v>249</v>
      </c>
      <c r="E5" s="84">
        <v>714705</v>
      </c>
      <c r="F5" s="84">
        <v>1</v>
      </c>
      <c r="G5" s="84">
        <v>1</v>
      </c>
      <c r="H5" s="84">
        <v>1</v>
      </c>
      <c r="I5" s="84">
        <v>31</v>
      </c>
      <c r="J5" s="84">
        <v>31</v>
      </c>
      <c r="K5" s="92">
        <v>43694</v>
      </c>
      <c r="L5" s="84" t="s">
        <v>250</v>
      </c>
      <c r="M5" s="118" t="s">
        <v>2028</v>
      </c>
      <c r="N5" s="118" t="s">
        <v>123</v>
      </c>
      <c r="O5" s="118" t="s">
        <v>10</v>
      </c>
      <c r="P5" s="46">
        <v>1</v>
      </c>
      <c r="Q5" s="46">
        <v>24</v>
      </c>
      <c r="R5" s="84" t="s">
        <v>2026</v>
      </c>
      <c r="S5" s="84" t="s">
        <v>2027</v>
      </c>
      <c r="T5" s="84" t="e">
        <v>#N/A</v>
      </c>
    </row>
  </sheetData>
  <autoFilter ref="A1:T1" xr:uid="{275EE1E7-CA79-432A-9ECC-B8B31F77D174}"/>
  <conditionalFormatting sqref="G1">
    <cfRule type="cellIs" dxfId="14" priority="4" operator="lessThan">
      <formula>0</formula>
    </cfRule>
  </conditionalFormatting>
  <conditionalFormatting sqref="R1:T1">
    <cfRule type="containsErrors" dxfId="13" priority="3">
      <formula>ISERROR(R1)</formula>
    </cfRule>
  </conditionalFormatting>
  <conditionalFormatting sqref="G2:G5">
    <cfRule type="cellIs" dxfId="12" priority="2" operator="lessThan">
      <formula>0</formula>
    </cfRule>
  </conditionalFormatting>
  <conditionalFormatting sqref="R2:T5">
    <cfRule type="containsErrors" dxfId="11" priority="1">
      <formula>ISERROR(R2)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7108-61D2-401C-8C07-3C5C60CCC9D4}">
  <dimension ref="A1:K393"/>
  <sheetViews>
    <sheetView topLeftCell="A345" workbookViewId="0">
      <selection activeCell="C2" sqref="C2:D393"/>
    </sheetView>
  </sheetViews>
  <sheetFormatPr defaultRowHeight="15" x14ac:dyDescent="0.25"/>
  <cols>
    <col min="1" max="1" width="28" style="118" bestFit="1" customWidth="1"/>
    <col min="2" max="2" width="24.5703125" bestFit="1" customWidth="1"/>
    <col min="3" max="3" width="23.28515625" bestFit="1" customWidth="1"/>
    <col min="4" max="4" width="19.42578125" bestFit="1" customWidth="1"/>
    <col min="6" max="6" width="10.85546875" customWidth="1"/>
    <col min="7" max="7" width="15.5703125" customWidth="1"/>
    <col min="8" max="9" width="20.5703125" customWidth="1"/>
    <col min="10" max="10" width="13.140625" customWidth="1"/>
    <col min="11" max="11" width="47.140625" bestFit="1" customWidth="1"/>
  </cols>
  <sheetData>
    <row r="1" spans="1:11" ht="48.75" x14ac:dyDescent="0.25">
      <c r="A1" s="118" t="s">
        <v>1676</v>
      </c>
      <c r="B1" s="104" t="s">
        <v>300</v>
      </c>
      <c r="C1" s="105" t="s">
        <v>301</v>
      </c>
      <c r="D1" s="106" t="s">
        <v>302</v>
      </c>
      <c r="E1" s="107" t="s">
        <v>303</v>
      </c>
      <c r="F1" s="107" t="s">
        <v>304</v>
      </c>
      <c r="G1" s="108" t="s">
        <v>305</v>
      </c>
      <c r="H1" s="109" t="s">
        <v>306</v>
      </c>
      <c r="I1" s="108" t="s">
        <v>307</v>
      </c>
      <c r="J1" s="110" t="s">
        <v>308</v>
      </c>
      <c r="K1" s="103" t="s">
        <v>1594</v>
      </c>
    </row>
    <row r="2" spans="1:11" x14ac:dyDescent="0.25">
      <c r="A2" s="118" t="str">
        <f>SUBSTITUTE(B2," ","")</f>
        <v>JOLLY-100(CHASMOKESHOP)</v>
      </c>
      <c r="B2" s="120" t="s">
        <v>309</v>
      </c>
      <c r="C2" s="111" t="s">
        <v>1595</v>
      </c>
      <c r="D2" s="112" t="s">
        <v>1664</v>
      </c>
      <c r="E2" s="113" t="s">
        <v>310</v>
      </c>
      <c r="F2" s="113" t="s">
        <v>311</v>
      </c>
      <c r="G2" s="112"/>
      <c r="H2" s="114"/>
      <c r="I2" s="112" t="s">
        <v>312</v>
      </c>
      <c r="J2" s="115" t="s">
        <v>313</v>
      </c>
      <c r="K2" t="str">
        <f>C2&amp;", "&amp;D2&amp;", "&amp;E2&amp;" "&amp;F2</f>
        <v>45-20 QUEENS BLVD, SUNNYSIDE, NY 11104</v>
      </c>
    </row>
    <row r="3" spans="1:11" x14ac:dyDescent="0.25">
      <c r="A3" s="118" t="str">
        <f t="shared" ref="A3:A66" si="0">SUBSTITUTE(B3," ","")</f>
        <v>NORTHERNDELI&amp;GROCERYCO</v>
      </c>
      <c r="B3" s="120" t="s">
        <v>314</v>
      </c>
      <c r="C3" s="111" t="s">
        <v>1679</v>
      </c>
      <c r="D3" s="112" t="s">
        <v>1656</v>
      </c>
      <c r="E3" s="113" t="s">
        <v>310</v>
      </c>
      <c r="F3" s="113" t="s">
        <v>315</v>
      </c>
      <c r="G3" s="112"/>
      <c r="H3" s="114"/>
      <c r="I3" s="112" t="s">
        <v>316</v>
      </c>
      <c r="J3" s="115" t="s">
        <v>317</v>
      </c>
      <c r="K3" s="84" t="str">
        <f t="shared" ref="K3:K66" si="1">C3&amp;", "&amp;D3&amp;", "&amp;E3&amp;" "&amp;F3</f>
        <v>10102 NORTHERN BLVD, CORONA, NY 11368</v>
      </c>
    </row>
    <row r="4" spans="1:11" x14ac:dyDescent="0.25">
      <c r="A4" s="118" t="str">
        <f t="shared" si="0"/>
        <v>34DELI&amp;GROCERY</v>
      </c>
      <c r="B4" s="120" t="s">
        <v>318</v>
      </c>
      <c r="C4" s="111" t="s">
        <v>1680</v>
      </c>
      <c r="D4" s="112" t="s">
        <v>1656</v>
      </c>
      <c r="E4" s="113" t="s">
        <v>310</v>
      </c>
      <c r="F4" s="113" t="s">
        <v>315</v>
      </c>
      <c r="G4" s="112"/>
      <c r="H4" s="114"/>
      <c r="I4" s="112" t="s">
        <v>319</v>
      </c>
      <c r="J4" s="115" t="s">
        <v>320</v>
      </c>
      <c r="K4" s="84" t="str">
        <f t="shared" si="1"/>
        <v>105-02 34TH AVE, CORONA, NY 11368</v>
      </c>
    </row>
    <row r="5" spans="1:11" x14ac:dyDescent="0.25">
      <c r="A5" s="118" t="str">
        <f t="shared" si="0"/>
        <v>EASTELMHURSTGROCERYCO</v>
      </c>
      <c r="B5" s="120" t="s">
        <v>321</v>
      </c>
      <c r="C5" s="111" t="s">
        <v>1681</v>
      </c>
      <c r="D5" s="112" t="s">
        <v>1657</v>
      </c>
      <c r="E5" s="113" t="s">
        <v>310</v>
      </c>
      <c r="F5" s="113" t="s">
        <v>322</v>
      </c>
      <c r="G5" s="112"/>
      <c r="H5" s="114"/>
      <c r="I5" s="112" t="s">
        <v>323</v>
      </c>
      <c r="J5" s="115" t="s">
        <v>324</v>
      </c>
      <c r="K5" s="84" t="str">
        <f t="shared" si="1"/>
        <v>10215 ASTORIA BLVD, EAST ELMHURST, NY 11369</v>
      </c>
    </row>
    <row r="6" spans="1:11" x14ac:dyDescent="0.25">
      <c r="A6" s="118" t="str">
        <f t="shared" si="0"/>
        <v>NORTHERNDELI&amp;GROC</v>
      </c>
      <c r="B6" s="120" t="s">
        <v>325</v>
      </c>
      <c r="C6" s="111" t="s">
        <v>1682</v>
      </c>
      <c r="D6" s="112" t="s">
        <v>1683</v>
      </c>
      <c r="E6" s="113" t="s">
        <v>310</v>
      </c>
      <c r="F6" s="113" t="s">
        <v>315</v>
      </c>
      <c r="G6" s="112"/>
      <c r="H6" s="114"/>
      <c r="I6" s="112" t="s">
        <v>326</v>
      </c>
      <c r="J6" s="115" t="s">
        <v>327</v>
      </c>
      <c r="K6" s="84" t="str">
        <f t="shared" si="1"/>
        <v>104-22 NORTHERN BLVD, JACKSON HEIGHTS, NY 11368</v>
      </c>
    </row>
    <row r="7" spans="1:11" x14ac:dyDescent="0.25">
      <c r="A7" s="118" t="str">
        <f t="shared" si="0"/>
        <v>1STAVECONVENIENCE&amp;GROC</v>
      </c>
      <c r="B7" s="120" t="s">
        <v>328</v>
      </c>
      <c r="C7" s="111" t="s">
        <v>1684</v>
      </c>
      <c r="D7" s="112" t="s">
        <v>1685</v>
      </c>
      <c r="E7" s="113" t="s">
        <v>310</v>
      </c>
      <c r="F7" s="113" t="s">
        <v>329</v>
      </c>
      <c r="G7" s="112"/>
      <c r="H7" s="114"/>
      <c r="I7" s="112" t="s">
        <v>330</v>
      </c>
      <c r="J7" s="115" t="s">
        <v>331</v>
      </c>
      <c r="K7" s="84" t="str">
        <f t="shared" si="1"/>
        <v>1064 1ST AVE STORE#5, NEWYORK, NY 10022</v>
      </c>
    </row>
    <row r="8" spans="1:11" x14ac:dyDescent="0.25">
      <c r="A8" s="118" t="str">
        <f t="shared" si="0"/>
        <v>MAHEKGROCERYINC</v>
      </c>
      <c r="B8" s="120" t="s">
        <v>332</v>
      </c>
      <c r="C8" s="111" t="s">
        <v>333</v>
      </c>
      <c r="D8" s="112" t="s">
        <v>1686</v>
      </c>
      <c r="E8" s="113" t="s">
        <v>310</v>
      </c>
      <c r="F8" s="113" t="s">
        <v>334</v>
      </c>
      <c r="G8" s="112"/>
      <c r="H8" s="114"/>
      <c r="I8" s="112" t="s">
        <v>335</v>
      </c>
      <c r="J8" s="115" t="s">
        <v>336</v>
      </c>
      <c r="K8" s="84" t="str">
        <f t="shared" si="1"/>
        <v>110-84A QUEENS BOULEVARD, FOREST HILLS, NY 11375</v>
      </c>
    </row>
    <row r="9" spans="1:11" x14ac:dyDescent="0.25">
      <c r="A9" s="118" t="str">
        <f t="shared" si="0"/>
        <v>111CORONACANDYSTOREI</v>
      </c>
      <c r="B9" s="120" t="s">
        <v>337</v>
      </c>
      <c r="C9" s="111" t="s">
        <v>1687</v>
      </c>
      <c r="D9" s="112" t="s">
        <v>1656</v>
      </c>
      <c r="E9" s="113" t="s">
        <v>310</v>
      </c>
      <c r="F9" s="113" t="s">
        <v>315</v>
      </c>
      <c r="G9" s="112"/>
      <c r="H9" s="114"/>
      <c r="I9" s="112" t="s">
        <v>338</v>
      </c>
      <c r="J9" s="115" t="s">
        <v>339</v>
      </c>
      <c r="K9" s="84" t="str">
        <f t="shared" si="1"/>
        <v>4001 111 TH ST, CORONA, NY 11368</v>
      </c>
    </row>
    <row r="10" spans="1:11" x14ac:dyDescent="0.25">
      <c r="A10" s="118" t="str">
        <f t="shared" si="0"/>
        <v>111FOODMARKETCORP</v>
      </c>
      <c r="B10" s="120" t="s">
        <v>340</v>
      </c>
      <c r="C10" s="111" t="s">
        <v>1688</v>
      </c>
      <c r="D10" s="112" t="s">
        <v>1656</v>
      </c>
      <c r="E10" s="113" t="s">
        <v>310</v>
      </c>
      <c r="F10" s="113" t="s">
        <v>315</v>
      </c>
      <c r="G10" s="112"/>
      <c r="H10" s="114"/>
      <c r="I10" s="112" t="s">
        <v>341</v>
      </c>
      <c r="J10" s="115" t="s">
        <v>342</v>
      </c>
      <c r="K10" s="84" t="str">
        <f t="shared" si="1"/>
        <v>11101 41 ST AVE, CORONA, NY 11368</v>
      </c>
    </row>
    <row r="11" spans="1:11" x14ac:dyDescent="0.25">
      <c r="A11" s="118" t="str">
        <f t="shared" si="0"/>
        <v>113Q'BLVDNEWSINC</v>
      </c>
      <c r="B11" s="120" t="s">
        <v>343</v>
      </c>
      <c r="C11" s="111" t="s">
        <v>1689</v>
      </c>
      <c r="D11" s="112" t="s">
        <v>1686</v>
      </c>
      <c r="E11" s="113" t="s">
        <v>310</v>
      </c>
      <c r="F11" s="113" t="s">
        <v>334</v>
      </c>
      <c r="G11" s="112"/>
      <c r="H11" s="114"/>
      <c r="I11" s="112" t="s">
        <v>344</v>
      </c>
      <c r="J11" s="115" t="s">
        <v>345</v>
      </c>
      <c r="K11" s="84" t="str">
        <f t="shared" si="1"/>
        <v>11327A QUEENS BLVD., FOREST HILLS, NY 11375</v>
      </c>
    </row>
    <row r="12" spans="1:11" x14ac:dyDescent="0.25">
      <c r="A12" s="118" t="str">
        <f t="shared" si="0"/>
        <v>LEXINGTONAVEGRO;-CONV</v>
      </c>
      <c r="B12" s="120" t="s">
        <v>346</v>
      </c>
      <c r="C12" s="111" t="s">
        <v>1690</v>
      </c>
      <c r="D12" s="112" t="s">
        <v>1685</v>
      </c>
      <c r="E12" s="113" t="s">
        <v>310</v>
      </c>
      <c r="F12" s="113" t="s">
        <v>347</v>
      </c>
      <c r="G12" s="112"/>
      <c r="H12" s="114"/>
      <c r="I12" s="112" t="s">
        <v>348</v>
      </c>
      <c r="J12" s="115" t="s">
        <v>349</v>
      </c>
      <c r="K12" s="84" t="str">
        <f t="shared" si="1"/>
        <v>1136 LEXINGTON AVE, NEWYORK, NY 10075</v>
      </c>
    </row>
    <row r="13" spans="1:11" x14ac:dyDescent="0.25">
      <c r="A13" s="118" t="str">
        <f t="shared" si="0"/>
        <v>JALPA117INC</v>
      </c>
      <c r="B13" s="120" t="s">
        <v>350</v>
      </c>
      <c r="C13" s="111" t="s">
        <v>1691</v>
      </c>
      <c r="D13" s="112" t="s">
        <v>1658</v>
      </c>
      <c r="E13" s="113" t="s">
        <v>310</v>
      </c>
      <c r="F13" s="113" t="s">
        <v>351</v>
      </c>
      <c r="G13" s="112"/>
      <c r="H13" s="114"/>
      <c r="I13" s="112" t="s">
        <v>352</v>
      </c>
      <c r="J13" s="115" t="s">
        <v>353</v>
      </c>
      <c r="K13" s="84" t="str">
        <f t="shared" si="1"/>
        <v>METRO DELI &amp; GROCERY, RICHMOND HILL, NY 11418</v>
      </c>
    </row>
    <row r="14" spans="1:11" x14ac:dyDescent="0.25">
      <c r="A14" s="118" t="str">
        <f t="shared" si="0"/>
        <v>SKMARTCONV.INC.</v>
      </c>
      <c r="B14" s="120" t="s">
        <v>354</v>
      </c>
      <c r="C14" s="111" t="s">
        <v>1692</v>
      </c>
      <c r="D14" s="112" t="s">
        <v>1693</v>
      </c>
      <c r="E14" s="113" t="s">
        <v>310</v>
      </c>
      <c r="F14" s="113" t="s">
        <v>355</v>
      </c>
      <c r="G14" s="112"/>
      <c r="H14" s="114"/>
      <c r="I14" s="112" t="s">
        <v>356</v>
      </c>
      <c r="J14" s="115" t="s">
        <v>357</v>
      </c>
      <c r="K14" s="84" t="str">
        <f t="shared" si="1"/>
        <v>12072 QUEENS BLVD., KEW GARDENS, NY 11415</v>
      </c>
    </row>
    <row r="15" spans="1:11" x14ac:dyDescent="0.25">
      <c r="A15" s="118" t="str">
        <f t="shared" si="0"/>
        <v>SHRIHARINEWSSTANDINC</v>
      </c>
      <c r="B15" s="120" t="s">
        <v>358</v>
      </c>
      <c r="C15" s="111" t="s">
        <v>1694</v>
      </c>
      <c r="D15" s="112" t="s">
        <v>1695</v>
      </c>
      <c r="E15" s="113" t="s">
        <v>310</v>
      </c>
      <c r="F15" s="113" t="s">
        <v>359</v>
      </c>
      <c r="G15" s="112"/>
      <c r="H15" s="114"/>
      <c r="I15" s="112" t="s">
        <v>360</v>
      </c>
      <c r="J15" s="115" t="s">
        <v>361</v>
      </c>
      <c r="K15" s="84" t="str">
        <f t="shared" si="1"/>
        <v>1251 AVENUE OF AMERICAS, NEW YORK, NY 10020</v>
      </c>
    </row>
    <row r="16" spans="1:11" x14ac:dyDescent="0.25">
      <c r="A16" s="118" t="str">
        <f t="shared" si="0"/>
        <v>MAGAZINESONMADISONINC</v>
      </c>
      <c r="B16" s="120" t="s">
        <v>282</v>
      </c>
      <c r="C16" s="111" t="s">
        <v>1696</v>
      </c>
      <c r="D16" s="112" t="s">
        <v>1695</v>
      </c>
      <c r="E16" s="113" t="s">
        <v>310</v>
      </c>
      <c r="F16" s="113" t="s">
        <v>362</v>
      </c>
      <c r="G16" s="112"/>
      <c r="H16" s="114"/>
      <c r="I16" s="112" t="s">
        <v>363</v>
      </c>
      <c r="J16" s="115" t="s">
        <v>364</v>
      </c>
      <c r="K16" s="84" t="str">
        <f t="shared" si="1"/>
        <v>1266 MADISON AVE, NEW YORK, NY 10128</v>
      </c>
    </row>
    <row r="17" spans="1:11" x14ac:dyDescent="0.25">
      <c r="A17" s="118" t="str">
        <f t="shared" si="0"/>
        <v>DAYYANMINIMARTINC</v>
      </c>
      <c r="B17" s="120" t="s">
        <v>365</v>
      </c>
      <c r="C17" s="111" t="s">
        <v>1697</v>
      </c>
      <c r="D17" s="112" t="s">
        <v>1698</v>
      </c>
      <c r="E17" s="113" t="s">
        <v>310</v>
      </c>
      <c r="F17" s="113" t="s">
        <v>366</v>
      </c>
      <c r="G17" s="112"/>
      <c r="H17" s="114"/>
      <c r="I17" s="112" t="s">
        <v>367</v>
      </c>
      <c r="J17" s="115" t="s">
        <v>368</v>
      </c>
      <c r="K17" s="84" t="str">
        <f t="shared" si="1"/>
        <v>130 NASSAU AVE, BROOKLYN, NY 11222</v>
      </c>
    </row>
    <row r="18" spans="1:11" x14ac:dyDescent="0.25">
      <c r="A18" s="118" t="str">
        <f t="shared" si="0"/>
        <v>SHAYONA1301NEWSINC</v>
      </c>
      <c r="B18" s="120" t="s">
        <v>369</v>
      </c>
      <c r="C18" s="111" t="s">
        <v>1699</v>
      </c>
      <c r="D18" s="112" t="s">
        <v>1700</v>
      </c>
      <c r="E18" s="113" t="s">
        <v>310</v>
      </c>
      <c r="F18" s="113" t="s">
        <v>370</v>
      </c>
      <c r="G18" s="112"/>
      <c r="H18" s="114"/>
      <c r="I18" s="112" t="s">
        <v>371</v>
      </c>
      <c r="J18" s="115" t="s">
        <v>372</v>
      </c>
      <c r="K18" s="84" t="str">
        <f t="shared" si="1"/>
        <v>LOBBY STORE, MANAHATTAN, NY 10019</v>
      </c>
    </row>
    <row r="19" spans="1:11" x14ac:dyDescent="0.25">
      <c r="A19" s="118" t="str">
        <f t="shared" si="0"/>
        <v>LEXINGTONDELIINC</v>
      </c>
      <c r="B19" s="120" t="s">
        <v>373</v>
      </c>
      <c r="C19" s="111" t="s">
        <v>1701</v>
      </c>
      <c r="D19" s="112" t="s">
        <v>1695</v>
      </c>
      <c r="E19" s="113" t="s">
        <v>310</v>
      </c>
      <c r="F19" s="113" t="s">
        <v>362</v>
      </c>
      <c r="G19" s="112"/>
      <c r="H19" s="114"/>
      <c r="I19" s="112" t="s">
        <v>374</v>
      </c>
      <c r="J19" s="115" t="s">
        <v>375</v>
      </c>
      <c r="K19" s="84" t="str">
        <f t="shared" si="1"/>
        <v>1332 LEXINGTON AVE, NEW YORK, NY 10128</v>
      </c>
    </row>
    <row r="20" spans="1:11" x14ac:dyDescent="0.25">
      <c r="A20" s="118" t="str">
        <f t="shared" si="0"/>
        <v>SHRIGANESHNEWSTANDINC</v>
      </c>
      <c r="B20" s="120" t="s">
        <v>376</v>
      </c>
      <c r="C20" s="111" t="s">
        <v>1702</v>
      </c>
      <c r="D20" s="112" t="s">
        <v>1695</v>
      </c>
      <c r="E20" s="113" t="s">
        <v>310</v>
      </c>
      <c r="F20" s="113" t="s">
        <v>377</v>
      </c>
      <c r="G20" s="112"/>
      <c r="H20" s="114"/>
      <c r="I20" s="112" t="s">
        <v>378</v>
      </c>
      <c r="J20" s="115" t="s">
        <v>379</v>
      </c>
      <c r="K20" s="84" t="str">
        <f t="shared" si="1"/>
        <v>1385 BROADWAY, NEW YORK, NY 10018</v>
      </c>
    </row>
    <row r="21" spans="1:11" x14ac:dyDescent="0.25">
      <c r="A21" s="118" t="str">
        <f t="shared" si="0"/>
        <v>ANJISLANDCORP</v>
      </c>
      <c r="B21" s="120" t="s">
        <v>380</v>
      </c>
      <c r="C21" s="111" t="s">
        <v>1596</v>
      </c>
      <c r="D21" s="112" t="s">
        <v>1698</v>
      </c>
      <c r="E21" s="113" t="s">
        <v>310</v>
      </c>
      <c r="F21" s="113" t="s">
        <v>381</v>
      </c>
      <c r="G21" s="112"/>
      <c r="H21" s="114"/>
      <c r="I21" s="112" t="s">
        <v>382</v>
      </c>
      <c r="J21" s="115" t="s">
        <v>383</v>
      </c>
      <c r="K21" s="84" t="str">
        <f t="shared" si="1"/>
        <v>1412 EASTERN PKWY, BROOKLYN, NY 11233</v>
      </c>
    </row>
    <row r="22" spans="1:11" x14ac:dyDescent="0.25">
      <c r="A22" s="118" t="str">
        <f t="shared" si="0"/>
        <v>M.F.V.SINCORPORATED</v>
      </c>
      <c r="B22" s="120" t="s">
        <v>384</v>
      </c>
      <c r="C22" s="111" t="s">
        <v>1703</v>
      </c>
      <c r="D22" s="112" t="s">
        <v>1704</v>
      </c>
      <c r="E22" s="113" t="s">
        <v>310</v>
      </c>
      <c r="F22" s="113" t="s">
        <v>385</v>
      </c>
      <c r="G22" s="112"/>
      <c r="H22" s="114"/>
      <c r="I22" s="112" t="s">
        <v>386</v>
      </c>
      <c r="J22" s="115" t="s">
        <v>387</v>
      </c>
      <c r="K22" s="84" t="str">
        <f t="shared" si="1"/>
        <v>14577 FARMERS BLVD, JAMAICA, NY 11434</v>
      </c>
    </row>
    <row r="23" spans="1:11" x14ac:dyDescent="0.25">
      <c r="A23" s="118" t="str">
        <f t="shared" si="0"/>
        <v>SHIVAM105DELIINC</v>
      </c>
      <c r="B23" s="120" t="s">
        <v>388</v>
      </c>
      <c r="C23" s="111" t="s">
        <v>1597</v>
      </c>
      <c r="D23" s="112" t="s">
        <v>1705</v>
      </c>
      <c r="E23" s="113" t="s">
        <v>310</v>
      </c>
      <c r="F23" s="113" t="s">
        <v>389</v>
      </c>
      <c r="G23" s="112"/>
      <c r="H23" s="114"/>
      <c r="I23" s="112" t="s">
        <v>390</v>
      </c>
      <c r="J23" s="115" t="s">
        <v>391</v>
      </c>
      <c r="K23" s="84" t="str">
        <f t="shared" si="1"/>
        <v>15009 BAYSIDE AVE, FLUSHING, NY 11354</v>
      </c>
    </row>
    <row r="24" spans="1:11" x14ac:dyDescent="0.25">
      <c r="A24" s="118" t="str">
        <f t="shared" si="0"/>
        <v>BHAKTI150INC.</v>
      </c>
      <c r="B24" s="120" t="s">
        <v>392</v>
      </c>
      <c r="C24" s="111" t="s">
        <v>1706</v>
      </c>
      <c r="D24" s="112" t="s">
        <v>1707</v>
      </c>
      <c r="E24" s="113" t="s">
        <v>310</v>
      </c>
      <c r="F24" s="113" t="s">
        <v>393</v>
      </c>
      <c r="G24" s="112"/>
      <c r="H24" s="114"/>
      <c r="I24" s="112" t="s">
        <v>394</v>
      </c>
      <c r="J24" s="115" t="s">
        <v>395</v>
      </c>
      <c r="K24" s="84" t="str">
        <f t="shared" si="1"/>
        <v>15019 CROSSBAY BLVD., OZONE PARK, NY 11417</v>
      </c>
    </row>
    <row r="25" spans="1:11" x14ac:dyDescent="0.25">
      <c r="A25" s="118" t="str">
        <f t="shared" si="0"/>
        <v>FERASFOODCORP</v>
      </c>
      <c r="B25" s="120" t="s">
        <v>396</v>
      </c>
      <c r="C25" s="111" t="s">
        <v>1708</v>
      </c>
      <c r="D25" s="112" t="s">
        <v>1665</v>
      </c>
      <c r="E25" s="113" t="s">
        <v>310</v>
      </c>
      <c r="F25" s="113" t="s">
        <v>397</v>
      </c>
      <c r="G25" s="112"/>
      <c r="H25" s="114"/>
      <c r="I25" s="112" t="s">
        <v>398</v>
      </c>
      <c r="J25" s="115" t="s">
        <v>399</v>
      </c>
      <c r="K25" s="84" t="str">
        <f t="shared" si="1"/>
        <v>SUPREME FOODS, COLLEGE POINT NY, NY 11356</v>
      </c>
    </row>
    <row r="26" spans="1:11" x14ac:dyDescent="0.25">
      <c r="A26" s="118" t="str">
        <f t="shared" si="0"/>
        <v>NORTHERNONESTOPCONVEN</v>
      </c>
      <c r="B26" s="120" t="s">
        <v>255</v>
      </c>
      <c r="C26" s="111" t="s">
        <v>1709</v>
      </c>
      <c r="D26" s="112" t="s">
        <v>1705</v>
      </c>
      <c r="E26" s="113" t="s">
        <v>310</v>
      </c>
      <c r="F26" s="113" t="s">
        <v>389</v>
      </c>
      <c r="G26" s="112"/>
      <c r="H26" s="114"/>
      <c r="I26" s="112" t="s">
        <v>400</v>
      </c>
      <c r="J26" s="115" t="s">
        <v>401</v>
      </c>
      <c r="K26" s="84" t="str">
        <f t="shared" si="1"/>
        <v>152-09 NORTHERN BLVD, FLUSHING, NY 11354</v>
      </c>
    </row>
    <row r="27" spans="1:11" x14ac:dyDescent="0.25">
      <c r="A27" s="118" t="str">
        <f t="shared" si="0"/>
        <v>DHARANEWS&amp;GROCERYINC</v>
      </c>
      <c r="B27" s="120" t="s">
        <v>402</v>
      </c>
      <c r="C27" s="111" t="s">
        <v>1710</v>
      </c>
      <c r="D27" s="112" t="s">
        <v>1705</v>
      </c>
      <c r="E27" s="113" t="s">
        <v>310</v>
      </c>
      <c r="F27" s="113" t="s">
        <v>397</v>
      </c>
      <c r="G27" s="112"/>
      <c r="H27" s="114"/>
      <c r="I27" s="112" t="s">
        <v>403</v>
      </c>
      <c r="J27" s="115" t="s">
        <v>404</v>
      </c>
      <c r="K27" s="84" t="str">
        <f t="shared" si="1"/>
        <v>15-23 COLLEGE POINT, FLUSHING, NY 11356</v>
      </c>
    </row>
    <row r="28" spans="1:11" x14ac:dyDescent="0.25">
      <c r="A28" s="118" t="str">
        <f t="shared" si="0"/>
        <v>HEADLINENEWSIIINC</v>
      </c>
      <c r="B28" s="120" t="s">
        <v>405</v>
      </c>
      <c r="C28" s="111" t="s">
        <v>1711</v>
      </c>
      <c r="D28" s="112" t="s">
        <v>1695</v>
      </c>
      <c r="E28" s="113" t="s">
        <v>310</v>
      </c>
      <c r="F28" s="113" t="s">
        <v>406</v>
      </c>
      <c r="G28" s="112"/>
      <c r="H28" s="114"/>
      <c r="I28" s="112" t="s">
        <v>407</v>
      </c>
      <c r="J28" s="115" t="s">
        <v>408</v>
      </c>
      <c r="K28" s="84" t="str">
        <f t="shared" si="1"/>
        <v>152 WEST 31ST, NEW YORK, NY 10001</v>
      </c>
    </row>
    <row r="29" spans="1:11" x14ac:dyDescent="0.25">
      <c r="A29" s="118" t="str">
        <f t="shared" si="0"/>
        <v>YOURSWHOLESOMEFOODS</v>
      </c>
      <c r="B29" s="120" t="s">
        <v>409</v>
      </c>
      <c r="C29" s="111" t="s">
        <v>1712</v>
      </c>
      <c r="D29" s="112" t="s">
        <v>1685</v>
      </c>
      <c r="E29" s="113" t="s">
        <v>310</v>
      </c>
      <c r="F29" s="113" t="s">
        <v>410</v>
      </c>
      <c r="G29" s="112"/>
      <c r="H29" s="114"/>
      <c r="I29" s="112" t="s">
        <v>411</v>
      </c>
      <c r="J29" s="115" t="s">
        <v>412</v>
      </c>
      <c r="K29" s="84" t="str">
        <f t="shared" si="1"/>
        <v>159 ESSEX STREET, NEWYORK, NY 10002</v>
      </c>
    </row>
    <row r="30" spans="1:11" x14ac:dyDescent="0.25">
      <c r="A30" s="118" t="str">
        <f t="shared" si="0"/>
        <v>UNIONCONVENIENCESTORE</v>
      </c>
      <c r="B30" s="120" t="s">
        <v>413</v>
      </c>
      <c r="C30" s="111" t="s">
        <v>1713</v>
      </c>
      <c r="D30" s="112" t="s">
        <v>1659</v>
      </c>
      <c r="E30" s="113" t="s">
        <v>310</v>
      </c>
      <c r="F30" s="113" t="s">
        <v>414</v>
      </c>
      <c r="G30" s="112"/>
      <c r="H30" s="114"/>
      <c r="I30" s="112" t="s">
        <v>415</v>
      </c>
      <c r="J30" s="115" t="s">
        <v>416</v>
      </c>
      <c r="K30" s="84" t="str">
        <f t="shared" si="1"/>
        <v>16216 UNION TPKE UNIT 2, FRESH MEADOWS, NY 11366</v>
      </c>
    </row>
    <row r="31" spans="1:11" x14ac:dyDescent="0.25">
      <c r="A31" s="118" t="str">
        <f t="shared" si="0"/>
        <v>NEWSHIVGANGA,INC.</v>
      </c>
      <c r="B31" s="120" t="s">
        <v>417</v>
      </c>
      <c r="C31" s="111" t="s">
        <v>1714</v>
      </c>
      <c r="D31" s="112" t="s">
        <v>1705</v>
      </c>
      <c r="E31" s="113" t="s">
        <v>310</v>
      </c>
      <c r="F31" s="113" t="s">
        <v>418</v>
      </c>
      <c r="G31" s="112"/>
      <c r="H31" s="114"/>
      <c r="I31" s="112" t="s">
        <v>419</v>
      </c>
      <c r="J31" s="115" t="s">
        <v>420</v>
      </c>
      <c r="K31" s="84" t="str">
        <f t="shared" si="1"/>
        <v>16906 CROCHERON AVE, FLUSHING, NY 11358</v>
      </c>
    </row>
    <row r="32" spans="1:11" x14ac:dyDescent="0.25">
      <c r="A32" s="118" t="str">
        <f t="shared" si="0"/>
        <v>KIRINDENTERPRISE</v>
      </c>
      <c r="B32" s="120" t="s">
        <v>421</v>
      </c>
      <c r="C32" s="111" t="s">
        <v>1715</v>
      </c>
      <c r="D32" s="112" t="s">
        <v>1695</v>
      </c>
      <c r="E32" s="113" t="s">
        <v>310</v>
      </c>
      <c r="F32" s="113" t="s">
        <v>410</v>
      </c>
      <c r="G32" s="112"/>
      <c r="H32" s="114"/>
      <c r="I32" s="112" t="s">
        <v>422</v>
      </c>
      <c r="J32" s="115" t="s">
        <v>423</v>
      </c>
      <c r="K32" s="84" t="str">
        <f t="shared" si="1"/>
        <v>183 CLINTON STREET, NEW YORK, NY 10002</v>
      </c>
    </row>
    <row r="33" spans="1:11" x14ac:dyDescent="0.25">
      <c r="A33" s="118" t="str">
        <f t="shared" si="0"/>
        <v>EASTERNPARKWAYISLAND</v>
      </c>
      <c r="B33" s="120" t="s">
        <v>424</v>
      </c>
      <c r="C33" s="111" t="s">
        <v>1716</v>
      </c>
      <c r="D33" s="112" t="s">
        <v>1698</v>
      </c>
      <c r="E33" s="113" t="s">
        <v>310</v>
      </c>
      <c r="F33" s="113" t="s">
        <v>381</v>
      </c>
      <c r="G33" s="112"/>
      <c r="H33" s="114"/>
      <c r="I33" s="112" t="s">
        <v>425</v>
      </c>
      <c r="J33" s="115" t="s">
        <v>426</v>
      </c>
      <c r="K33" s="84" t="str">
        <f t="shared" si="1"/>
        <v>1463 EASTERN PARKWAY, BROOKLYN, NY 11233</v>
      </c>
    </row>
    <row r="34" spans="1:11" x14ac:dyDescent="0.25">
      <c r="A34" s="118" t="str">
        <f t="shared" si="0"/>
        <v>MARCYAVENUEISLANDCORP</v>
      </c>
      <c r="B34" s="120" t="s">
        <v>427</v>
      </c>
      <c r="C34" s="111" t="s">
        <v>1598</v>
      </c>
      <c r="D34" s="112" t="s">
        <v>1698</v>
      </c>
      <c r="E34" s="113" t="s">
        <v>310</v>
      </c>
      <c r="F34" s="113" t="s">
        <v>428</v>
      </c>
      <c r="G34" s="112"/>
      <c r="H34" s="114"/>
      <c r="I34" s="112" t="s">
        <v>429</v>
      </c>
      <c r="J34" s="115" t="s">
        <v>430</v>
      </c>
      <c r="K34" s="84" t="str">
        <f t="shared" si="1"/>
        <v>1982 UTICA AVENUE, BROOKLYN, NY 11234</v>
      </c>
    </row>
    <row r="35" spans="1:11" x14ac:dyDescent="0.25">
      <c r="A35" s="118" t="str">
        <f t="shared" si="0"/>
        <v>STEINWAYGASINC</v>
      </c>
      <c r="B35" s="120" t="s">
        <v>431</v>
      </c>
      <c r="C35" s="111" t="s">
        <v>1717</v>
      </c>
      <c r="D35" s="112" t="s">
        <v>1718</v>
      </c>
      <c r="E35" s="113" t="s">
        <v>310</v>
      </c>
      <c r="F35" s="113" t="s">
        <v>432</v>
      </c>
      <c r="G35" s="112"/>
      <c r="H35" s="114"/>
      <c r="I35" s="112" t="s">
        <v>433</v>
      </c>
      <c r="J35" s="115" t="s">
        <v>434</v>
      </c>
      <c r="K35" s="84" t="str">
        <f t="shared" si="1"/>
        <v>2001 31ST STREET, ASTORIA, NY 11105</v>
      </c>
    </row>
    <row r="36" spans="1:11" x14ac:dyDescent="0.25">
      <c r="A36" s="118" t="str">
        <f t="shared" si="0"/>
        <v>NATIONSFOODMARKETINC</v>
      </c>
      <c r="B36" s="120" t="s">
        <v>435</v>
      </c>
      <c r="C36" s="111" t="s">
        <v>1719</v>
      </c>
      <c r="D36" s="112" t="s">
        <v>1660</v>
      </c>
      <c r="E36" s="113" t="s">
        <v>310</v>
      </c>
      <c r="F36" s="113" t="s">
        <v>397</v>
      </c>
      <c r="G36" s="112"/>
      <c r="H36" s="114"/>
      <c r="I36" s="112" t="s">
        <v>436</v>
      </c>
      <c r="J36" s="115" t="s">
        <v>437</v>
      </c>
      <c r="K36" s="84" t="str">
        <f t="shared" si="1"/>
        <v>2004 COLLEGE POINT BLVD, COLLEGE POINT, NY 11356</v>
      </c>
    </row>
    <row r="37" spans="1:11" x14ac:dyDescent="0.25">
      <c r="A37" s="118" t="str">
        <f t="shared" si="0"/>
        <v>PRAGIINC.</v>
      </c>
      <c r="B37" s="120" t="s">
        <v>438</v>
      </c>
      <c r="C37" s="111" t="s">
        <v>1720</v>
      </c>
      <c r="D37" s="112" t="s">
        <v>1695</v>
      </c>
      <c r="E37" s="113" t="s">
        <v>310</v>
      </c>
      <c r="F37" s="113" t="s">
        <v>439</v>
      </c>
      <c r="G37" s="112"/>
      <c r="H37" s="114"/>
      <c r="I37" s="112" t="s">
        <v>440</v>
      </c>
      <c r="J37" s="115" t="s">
        <v>441</v>
      </c>
      <c r="K37" s="84" t="str">
        <f t="shared" si="1"/>
        <v>200 W 96ST STORE 3, NEW YORK, NY 10025</v>
      </c>
    </row>
    <row r="38" spans="1:11" x14ac:dyDescent="0.25">
      <c r="A38" s="118" t="str">
        <f t="shared" si="0"/>
        <v>HARIKRISHNASTATSTIN</v>
      </c>
      <c r="B38" s="120" t="s">
        <v>442</v>
      </c>
      <c r="C38" s="111" t="s">
        <v>1721</v>
      </c>
      <c r="D38" s="112" t="s">
        <v>1722</v>
      </c>
      <c r="E38" s="113" t="s">
        <v>310</v>
      </c>
      <c r="F38" s="113" t="s">
        <v>443</v>
      </c>
      <c r="G38" s="112"/>
      <c r="H38" s="114"/>
      <c r="I38" s="112" t="s">
        <v>444</v>
      </c>
      <c r="J38" s="115" t="s">
        <v>445</v>
      </c>
      <c r="K38" s="84" t="str">
        <f t="shared" si="1"/>
        <v>2055 BARTOW AVE, BRONX, NY 10475</v>
      </c>
    </row>
    <row r="39" spans="1:11" x14ac:dyDescent="0.25">
      <c r="A39" s="118" t="str">
        <f t="shared" si="0"/>
        <v>PKNEWSAGENCY</v>
      </c>
      <c r="B39" s="120" t="s">
        <v>446</v>
      </c>
      <c r="C39" s="111" t="s">
        <v>1723</v>
      </c>
      <c r="D39" s="112" t="s">
        <v>1695</v>
      </c>
      <c r="E39" s="113" t="s">
        <v>310</v>
      </c>
      <c r="F39" s="113" t="s">
        <v>447</v>
      </c>
      <c r="G39" s="112"/>
      <c r="H39" s="114"/>
      <c r="I39" s="112" t="s">
        <v>448</v>
      </c>
      <c r="J39" s="115" t="s">
        <v>449</v>
      </c>
      <c r="K39" s="84" t="str">
        <f t="shared" si="1"/>
        <v>BROADWAY EAST 22 STREET, NEW YORK, NY 10010</v>
      </c>
    </row>
    <row r="40" spans="1:11" x14ac:dyDescent="0.25">
      <c r="A40" s="118" t="str">
        <f t="shared" si="0"/>
        <v>SATKAIVALDELIINC</v>
      </c>
      <c r="B40" s="120" t="s">
        <v>450</v>
      </c>
      <c r="C40" s="111" t="s">
        <v>1724</v>
      </c>
      <c r="D40" s="112" t="s">
        <v>1725</v>
      </c>
      <c r="E40" s="113" t="s">
        <v>310</v>
      </c>
      <c r="F40" s="113" t="s">
        <v>451</v>
      </c>
      <c r="G40" s="112"/>
      <c r="H40" s="114"/>
      <c r="I40" s="112" t="s">
        <v>452</v>
      </c>
      <c r="J40" s="115" t="s">
        <v>453</v>
      </c>
      <c r="K40" s="84" t="str">
        <f t="shared" si="1"/>
        <v>22324 UNION TPKE, OAKLAND GARDEN NY, NY 11364</v>
      </c>
    </row>
    <row r="41" spans="1:11" x14ac:dyDescent="0.25">
      <c r="A41" s="118" t="str">
        <f t="shared" si="0"/>
        <v>NEWMARGARITAINC.</v>
      </c>
      <c r="B41" s="120" t="s">
        <v>454</v>
      </c>
      <c r="C41" s="111" t="s">
        <v>1726</v>
      </c>
      <c r="D41" s="112" t="s">
        <v>1718</v>
      </c>
      <c r="E41" s="113" t="s">
        <v>310</v>
      </c>
      <c r="F41" s="113" t="s">
        <v>455</v>
      </c>
      <c r="G41" s="112"/>
      <c r="H41" s="114"/>
      <c r="I41" s="112" t="s">
        <v>456</v>
      </c>
      <c r="J41" s="115" t="s">
        <v>457</v>
      </c>
      <c r="K41" s="84" t="str">
        <f t="shared" si="1"/>
        <v>2301 ASTORIA BLVD., ASTORIA, NY 11102</v>
      </c>
    </row>
    <row r="42" spans="1:11" x14ac:dyDescent="0.25">
      <c r="A42" s="118" t="str">
        <f t="shared" si="0"/>
        <v>UPTOWNSERVICESTATION</v>
      </c>
      <c r="B42" s="120" t="s">
        <v>458</v>
      </c>
      <c r="C42" s="111" t="s">
        <v>1727</v>
      </c>
      <c r="D42" s="112" t="s">
        <v>1685</v>
      </c>
      <c r="E42" s="113" t="s">
        <v>310</v>
      </c>
      <c r="F42" s="113" t="s">
        <v>459</v>
      </c>
      <c r="G42" s="112"/>
      <c r="H42" s="114"/>
      <c r="I42" s="112" t="s">
        <v>460</v>
      </c>
      <c r="J42" s="115" t="s">
        <v>461</v>
      </c>
      <c r="K42" s="84" t="str">
        <f t="shared" si="1"/>
        <v>2326 1ST AVE, NEWYORK, NY 10037</v>
      </c>
    </row>
    <row r="43" spans="1:11" x14ac:dyDescent="0.25">
      <c r="A43" s="118" t="str">
        <f t="shared" si="0"/>
        <v>JAGATISLANDCORP;-</v>
      </c>
      <c r="B43" s="120" t="s">
        <v>462</v>
      </c>
      <c r="C43" s="111" t="s">
        <v>1728</v>
      </c>
      <c r="D43" s="112" t="s">
        <v>1698</v>
      </c>
      <c r="E43" s="113" t="s">
        <v>310</v>
      </c>
      <c r="F43" s="113" t="s">
        <v>463</v>
      </c>
      <c r="G43" s="112"/>
      <c r="H43" s="114"/>
      <c r="I43" s="112" t="s">
        <v>464</v>
      </c>
      <c r="J43" s="115" t="s">
        <v>465</v>
      </c>
      <c r="K43" s="84" t="str">
        <f t="shared" si="1"/>
        <v>239 UNION AVE, BROOKLYN, NY 11211</v>
      </c>
    </row>
    <row r="44" spans="1:11" x14ac:dyDescent="0.25">
      <c r="A44" s="118" t="str">
        <f t="shared" si="0"/>
        <v>2502PLAZAMARKETINC</v>
      </c>
      <c r="B44" s="120" t="s">
        <v>466</v>
      </c>
      <c r="C44" s="111" t="s">
        <v>1729</v>
      </c>
      <c r="D44" s="112" t="s">
        <v>1666</v>
      </c>
      <c r="E44" s="113" t="s">
        <v>310</v>
      </c>
      <c r="F44" s="113" t="s">
        <v>467</v>
      </c>
      <c r="G44" s="112"/>
      <c r="H44" s="114"/>
      <c r="I44" s="112" t="s">
        <v>468</v>
      </c>
      <c r="J44" s="115" t="s">
        <v>469</v>
      </c>
      <c r="K44" s="84" t="str">
        <f t="shared" si="1"/>
        <v>2502 QUEENS PLAZA S, LONG ISLAND CITY, NY 11101</v>
      </c>
    </row>
    <row r="45" spans="1:11" x14ac:dyDescent="0.25">
      <c r="A45" s="118" t="str">
        <f t="shared" si="0"/>
        <v>SEEMANOREEN</v>
      </c>
      <c r="B45" s="120" t="s">
        <v>470</v>
      </c>
      <c r="C45" s="111" t="s">
        <v>1599</v>
      </c>
      <c r="D45" s="112" t="s">
        <v>1718</v>
      </c>
      <c r="E45" s="113" t="s">
        <v>310</v>
      </c>
      <c r="F45" s="113" t="s">
        <v>455</v>
      </c>
      <c r="G45" s="112"/>
      <c r="H45" s="114"/>
      <c r="I45" s="112" t="s">
        <v>471</v>
      </c>
      <c r="J45" s="115" t="s">
        <v>472</v>
      </c>
      <c r="K45" s="84" t="str">
        <f t="shared" si="1"/>
        <v>25-04 31ST STREET, ASTORIA, NY 11102</v>
      </c>
    </row>
    <row r="46" spans="1:11" x14ac:dyDescent="0.25">
      <c r="A46" s="118" t="str">
        <f t="shared" si="0"/>
        <v>PLAZASOUTHCONV&amp;GROSTO</v>
      </c>
      <c r="B46" s="120" t="s">
        <v>473</v>
      </c>
      <c r="C46" s="111" t="s">
        <v>1730</v>
      </c>
      <c r="D46" s="112" t="s">
        <v>1666</v>
      </c>
      <c r="E46" s="113" t="s">
        <v>310</v>
      </c>
      <c r="F46" s="113" t="s">
        <v>467</v>
      </c>
      <c r="G46" s="112"/>
      <c r="H46" s="114"/>
      <c r="I46" s="112" t="s">
        <v>474</v>
      </c>
      <c r="J46" s="115" t="s">
        <v>475</v>
      </c>
      <c r="K46" s="84" t="str">
        <f t="shared" si="1"/>
        <v>2508 A QUEENS PLZS, LONG ISLAND CITY, NY 11101</v>
      </c>
    </row>
    <row r="47" spans="1:11" x14ac:dyDescent="0.25">
      <c r="A47" s="118" t="str">
        <f t="shared" si="0"/>
        <v>NEWPOLODELI&amp;GROCINC</v>
      </c>
      <c r="B47" s="120" t="s">
        <v>476</v>
      </c>
      <c r="C47" s="111" t="s">
        <v>1731</v>
      </c>
      <c r="D47" s="112" t="s">
        <v>1732</v>
      </c>
      <c r="E47" s="113" t="s">
        <v>310</v>
      </c>
      <c r="F47" s="113" t="s">
        <v>477</v>
      </c>
      <c r="G47" s="112"/>
      <c r="H47" s="114"/>
      <c r="I47" s="112" t="s">
        <v>478</v>
      </c>
      <c r="J47" s="115" t="s">
        <v>479</v>
      </c>
      <c r="K47" s="84" t="str">
        <f t="shared" si="1"/>
        <v>25132 NORTHERN BLVD, LITTLE NECK, NY 11362</v>
      </c>
    </row>
    <row r="48" spans="1:11" x14ac:dyDescent="0.25">
      <c r="A48" s="118" t="str">
        <f t="shared" si="0"/>
        <v>TANVIFOODSINC</v>
      </c>
      <c r="B48" s="120" t="s">
        <v>480</v>
      </c>
      <c r="C48" s="111" t="s">
        <v>1733</v>
      </c>
      <c r="D48" s="112" t="s">
        <v>1698</v>
      </c>
      <c r="E48" s="113" t="s">
        <v>310</v>
      </c>
      <c r="F48" s="113" t="s">
        <v>481</v>
      </c>
      <c r="G48" s="112"/>
      <c r="H48" s="114"/>
      <c r="I48" s="112" t="s">
        <v>482</v>
      </c>
      <c r="J48" s="115" t="s">
        <v>483</v>
      </c>
      <c r="K48" s="84" t="str">
        <f t="shared" si="1"/>
        <v>257 DRIGGS AVE, BROOKLYN, NY 11422</v>
      </c>
    </row>
    <row r="49" spans="1:11" x14ac:dyDescent="0.25">
      <c r="A49" s="118" t="str">
        <f t="shared" si="0"/>
        <v>B&amp;JNEWSSTAND</v>
      </c>
      <c r="B49" s="120" t="s">
        <v>484</v>
      </c>
      <c r="C49" s="111" t="s">
        <v>1734</v>
      </c>
      <c r="D49" s="112" t="s">
        <v>1685</v>
      </c>
      <c r="E49" s="113" t="s">
        <v>310</v>
      </c>
      <c r="F49" s="113" t="s">
        <v>485</v>
      </c>
      <c r="G49" s="112"/>
      <c r="H49" s="114"/>
      <c r="I49" s="112" t="s">
        <v>486</v>
      </c>
      <c r="J49" s="115" t="s">
        <v>487</v>
      </c>
      <c r="K49" s="84" t="str">
        <f t="shared" si="1"/>
        <v>25W 43RD STREET, NEWYORK, NY 10036</v>
      </c>
    </row>
    <row r="50" spans="1:11" x14ac:dyDescent="0.25">
      <c r="A50" s="118" t="str">
        <f t="shared" si="0"/>
        <v>CIGARWAREHOUSEINC;-</v>
      </c>
      <c r="B50" s="120" t="s">
        <v>488</v>
      </c>
      <c r="C50" s="111" t="s">
        <v>1600</v>
      </c>
      <c r="D50" s="112" t="s">
        <v>1718</v>
      </c>
      <c r="E50" s="113" t="s">
        <v>310</v>
      </c>
      <c r="F50" s="113" t="s">
        <v>489</v>
      </c>
      <c r="G50" s="112"/>
      <c r="H50" s="114"/>
      <c r="I50" s="112" t="s">
        <v>490</v>
      </c>
      <c r="J50" s="115" t="s">
        <v>491</v>
      </c>
      <c r="K50" s="84" t="str">
        <f t="shared" si="1"/>
        <v>28 65 STEINWAY ST, ASTORIA, NY 11103</v>
      </c>
    </row>
    <row r="51" spans="1:11" x14ac:dyDescent="0.25">
      <c r="A51" s="118" t="str">
        <f t="shared" si="0"/>
        <v>28THAVENUEDELI&amp;GROCERY</v>
      </c>
      <c r="B51" s="120" t="s">
        <v>492</v>
      </c>
      <c r="C51" s="111" t="s">
        <v>1735</v>
      </c>
      <c r="D51" s="112" t="s">
        <v>1718</v>
      </c>
      <c r="E51" s="113" t="s">
        <v>310</v>
      </c>
      <c r="F51" s="113" t="s">
        <v>489</v>
      </c>
      <c r="G51" s="112"/>
      <c r="H51" s="114"/>
      <c r="I51" s="112" t="s">
        <v>493</v>
      </c>
      <c r="J51" s="115" t="s">
        <v>494</v>
      </c>
      <c r="K51" s="84" t="str">
        <f t="shared" si="1"/>
        <v>40-11 28TH AVE INC, ASTORIA, NY 11103</v>
      </c>
    </row>
    <row r="52" spans="1:11" x14ac:dyDescent="0.25">
      <c r="A52" s="118" t="str">
        <f t="shared" si="0"/>
        <v>AMERICANQUICKSHOPINC</v>
      </c>
      <c r="B52" s="120" t="s">
        <v>495</v>
      </c>
      <c r="C52" s="111" t="s">
        <v>1736</v>
      </c>
      <c r="D52" s="112" t="s">
        <v>1666</v>
      </c>
      <c r="E52" s="113" t="s">
        <v>310</v>
      </c>
      <c r="F52" s="113" t="s">
        <v>496</v>
      </c>
      <c r="G52" s="112"/>
      <c r="H52" s="114"/>
      <c r="I52" s="112" t="s">
        <v>497</v>
      </c>
      <c r="J52" s="115" t="s">
        <v>498</v>
      </c>
      <c r="K52" s="84" t="str">
        <f t="shared" si="1"/>
        <v>29-24 36TH AVE, LONG ISLAND CITY, NY 11106</v>
      </c>
    </row>
    <row r="53" spans="1:11" x14ac:dyDescent="0.25">
      <c r="A53" s="118" t="str">
        <f t="shared" si="0"/>
        <v>2NDAVESMOKESHOPINC</v>
      </c>
      <c r="B53" s="120" t="s">
        <v>499</v>
      </c>
      <c r="C53" s="111" t="s">
        <v>1601</v>
      </c>
      <c r="D53" s="112" t="s">
        <v>1695</v>
      </c>
      <c r="E53" s="113" t="s">
        <v>310</v>
      </c>
      <c r="F53" s="113" t="s">
        <v>500</v>
      </c>
      <c r="G53" s="112"/>
      <c r="H53" s="114"/>
      <c r="I53" s="112" t="s">
        <v>501</v>
      </c>
      <c r="J53" s="115" t="s">
        <v>502</v>
      </c>
      <c r="K53" s="84" t="str">
        <f t="shared" si="1"/>
        <v>68 2ND AVE, NEW YORK, NY 10003</v>
      </c>
    </row>
    <row r="54" spans="1:11" x14ac:dyDescent="0.25">
      <c r="A54" s="118" t="str">
        <f t="shared" si="0"/>
        <v>KEYFOOD</v>
      </c>
      <c r="B54" s="120" t="s">
        <v>503</v>
      </c>
      <c r="C54" s="111" t="s">
        <v>1737</v>
      </c>
      <c r="D54" s="112" t="s">
        <v>1666</v>
      </c>
      <c r="E54" s="113" t="s">
        <v>310</v>
      </c>
      <c r="F54" s="113" t="s">
        <v>496</v>
      </c>
      <c r="G54" s="112"/>
      <c r="H54" s="114"/>
      <c r="I54" s="112" t="s">
        <v>504</v>
      </c>
      <c r="J54" s="115" t="s">
        <v>505</v>
      </c>
      <c r="K54" s="84" t="str">
        <f t="shared" si="1"/>
        <v>30-13 36TH AVE, LONG ISLAND CITY, NY 11106</v>
      </c>
    </row>
    <row r="55" spans="1:11" x14ac:dyDescent="0.25">
      <c r="A55" s="118" t="str">
        <f t="shared" si="0"/>
        <v>30-46AVE.DELI&amp;GRO,INC</v>
      </c>
      <c r="B55" s="120" t="s">
        <v>506</v>
      </c>
      <c r="C55" s="111" t="s">
        <v>1738</v>
      </c>
      <c r="D55" s="112" t="s">
        <v>1718</v>
      </c>
      <c r="E55" s="113" t="s">
        <v>310</v>
      </c>
      <c r="F55" s="113" t="s">
        <v>489</v>
      </c>
      <c r="G55" s="112"/>
      <c r="H55" s="114"/>
      <c r="I55" s="112" t="s">
        <v>507</v>
      </c>
      <c r="J55" s="115" t="s">
        <v>508</v>
      </c>
      <c r="K55" s="84" t="str">
        <f t="shared" si="1"/>
        <v>45-20 30TH AVE, ASTORIA, NY 11103</v>
      </c>
    </row>
    <row r="56" spans="1:11" x14ac:dyDescent="0.25">
      <c r="A56" s="118" t="str">
        <f t="shared" si="0"/>
        <v>30THAVE.DELIINC</v>
      </c>
      <c r="B56" s="120" t="s">
        <v>509</v>
      </c>
      <c r="C56" s="111" t="s">
        <v>1739</v>
      </c>
      <c r="D56" s="112" t="s">
        <v>1718</v>
      </c>
      <c r="E56" s="113" t="s">
        <v>310</v>
      </c>
      <c r="F56" s="113" t="s">
        <v>489</v>
      </c>
      <c r="G56" s="112"/>
      <c r="H56" s="114"/>
      <c r="I56" s="112" t="s">
        <v>510</v>
      </c>
      <c r="J56" s="115" t="s">
        <v>511</v>
      </c>
      <c r="K56" s="84" t="str">
        <f t="shared" si="1"/>
        <v>3702 30TH AVE, ASTORIA, NY 11103</v>
      </c>
    </row>
    <row r="57" spans="1:11" x14ac:dyDescent="0.25">
      <c r="A57" s="118" t="str">
        <f t="shared" si="0"/>
        <v>PRAYOSHA3192INC.</v>
      </c>
      <c r="B57" s="120" t="s">
        <v>512</v>
      </c>
      <c r="C57" s="111" t="s">
        <v>1740</v>
      </c>
      <c r="D57" s="112" t="s">
        <v>1718</v>
      </c>
      <c r="E57" s="113" t="s">
        <v>310</v>
      </c>
      <c r="F57" s="113" t="s">
        <v>496</v>
      </c>
      <c r="G57" s="112"/>
      <c r="H57" s="114"/>
      <c r="I57" s="112" t="s">
        <v>513</v>
      </c>
      <c r="J57" s="115" t="s">
        <v>514</v>
      </c>
      <c r="K57" s="84" t="str">
        <f t="shared" si="1"/>
        <v>3192 21ST, ASTORIA, NY 11106</v>
      </c>
    </row>
    <row r="58" spans="1:11" x14ac:dyDescent="0.25">
      <c r="A58" s="118" t="str">
        <f t="shared" si="0"/>
        <v>31STAVEDELICORP.</v>
      </c>
      <c r="B58" s="120" t="s">
        <v>515</v>
      </c>
      <c r="C58" s="111" t="s">
        <v>1741</v>
      </c>
      <c r="D58" s="112" t="s">
        <v>1742</v>
      </c>
      <c r="E58" s="113" t="s">
        <v>310</v>
      </c>
      <c r="F58" s="113" t="s">
        <v>516</v>
      </c>
      <c r="G58" s="112"/>
      <c r="H58" s="114"/>
      <c r="I58" s="112" t="s">
        <v>517</v>
      </c>
      <c r="J58" s="115" t="s">
        <v>518</v>
      </c>
      <c r="K58" s="84" t="str">
        <f t="shared" si="1"/>
        <v>5027 31ST AVE, WOODSIDE, NY 11377</v>
      </c>
    </row>
    <row r="59" spans="1:11" x14ac:dyDescent="0.25">
      <c r="A59" s="118" t="str">
        <f t="shared" si="0"/>
        <v>JAMICAISLANDCORP.</v>
      </c>
      <c r="B59" s="120" t="s">
        <v>519</v>
      </c>
      <c r="C59" s="111" t="s">
        <v>1743</v>
      </c>
      <c r="D59" s="112" t="s">
        <v>1744</v>
      </c>
      <c r="E59" s="113" t="s">
        <v>310</v>
      </c>
      <c r="F59" s="113" t="s">
        <v>520</v>
      </c>
      <c r="G59" s="112"/>
      <c r="H59" s="114"/>
      <c r="I59" s="112" t="s">
        <v>521</v>
      </c>
      <c r="J59" s="115" t="s">
        <v>522</v>
      </c>
      <c r="K59" s="84" t="str">
        <f t="shared" si="1"/>
        <v>32 JAMICA AVENUE, BROKLYN, NY 11207</v>
      </c>
    </row>
    <row r="60" spans="1:11" x14ac:dyDescent="0.25">
      <c r="A60" s="118" t="str">
        <f t="shared" si="0"/>
        <v>KLMDELIGROCERYINC</v>
      </c>
      <c r="B60" s="120" t="s">
        <v>523</v>
      </c>
      <c r="C60" s="111" t="s">
        <v>1745</v>
      </c>
      <c r="D60" s="112" t="s">
        <v>1718</v>
      </c>
      <c r="E60" s="113" t="s">
        <v>310</v>
      </c>
      <c r="F60" s="113" t="s">
        <v>489</v>
      </c>
      <c r="G60" s="112"/>
      <c r="H60" s="114"/>
      <c r="I60" s="112" t="s">
        <v>524</v>
      </c>
      <c r="J60" s="115" t="s">
        <v>525</v>
      </c>
      <c r="K60" s="84" t="str">
        <f t="shared" si="1"/>
        <v>32 18 STEINWAY STREET, ASTORIA, NY 11103</v>
      </c>
    </row>
    <row r="61" spans="1:11" x14ac:dyDescent="0.25">
      <c r="A61" s="118" t="str">
        <f t="shared" si="0"/>
        <v>LACABANA,INC.</v>
      </c>
      <c r="B61" s="120" t="s">
        <v>526</v>
      </c>
      <c r="C61" s="111" t="s">
        <v>1746</v>
      </c>
      <c r="D61" s="112" t="s">
        <v>1718</v>
      </c>
      <c r="E61" s="113" t="s">
        <v>310</v>
      </c>
      <c r="F61" s="113" t="s">
        <v>489</v>
      </c>
      <c r="G61" s="112"/>
      <c r="H61" s="114"/>
      <c r="I61" s="112" t="s">
        <v>527</v>
      </c>
      <c r="J61" s="115" t="s">
        <v>528</v>
      </c>
      <c r="K61" s="84" t="str">
        <f t="shared" si="1"/>
        <v>3318 30TH AVE, ASTORIA, NY 11103</v>
      </c>
    </row>
    <row r="62" spans="1:11" x14ac:dyDescent="0.25">
      <c r="A62" s="118" t="str">
        <f t="shared" si="0"/>
        <v>MOONLIGHTDELIGROCINC</v>
      </c>
      <c r="B62" s="120" t="s">
        <v>529</v>
      </c>
      <c r="C62" s="111" t="s">
        <v>1747</v>
      </c>
      <c r="D62" s="112" t="s">
        <v>1718</v>
      </c>
      <c r="E62" s="113" t="s">
        <v>310</v>
      </c>
      <c r="F62" s="113" t="s">
        <v>496</v>
      </c>
      <c r="G62" s="112"/>
      <c r="H62" s="114"/>
      <c r="I62" s="112" t="s">
        <v>530</v>
      </c>
      <c r="J62" s="115" t="s">
        <v>531</v>
      </c>
      <c r="K62" s="84" t="str">
        <f t="shared" si="1"/>
        <v>3322 21ST ST, ASTORIA, NY 11106</v>
      </c>
    </row>
    <row r="63" spans="1:11" x14ac:dyDescent="0.25">
      <c r="A63" s="118" t="str">
        <f t="shared" si="0"/>
        <v>PRIYANKADAS</v>
      </c>
      <c r="B63" s="120" t="s">
        <v>532</v>
      </c>
      <c r="C63" s="111" t="s">
        <v>1748</v>
      </c>
      <c r="D63" s="112" t="s">
        <v>1698</v>
      </c>
      <c r="E63" s="113" t="s">
        <v>310</v>
      </c>
      <c r="F63" s="113" t="s">
        <v>533</v>
      </c>
      <c r="G63" s="112"/>
      <c r="H63" s="114"/>
      <c r="I63" s="112" t="s">
        <v>534</v>
      </c>
      <c r="J63" s="115" t="s">
        <v>535</v>
      </c>
      <c r="K63" s="84" t="str">
        <f t="shared" si="1"/>
        <v>341 9TH STREET, BROOKLYN, NY 11215</v>
      </c>
    </row>
    <row r="64" spans="1:11" x14ac:dyDescent="0.25">
      <c r="A64" s="118" t="str">
        <f t="shared" si="0"/>
        <v>AZAAL1DELIGROCERYCOR</v>
      </c>
      <c r="B64" s="120" t="s">
        <v>536</v>
      </c>
      <c r="C64" s="111" t="s">
        <v>1749</v>
      </c>
      <c r="D64" s="112" t="s">
        <v>1656</v>
      </c>
      <c r="E64" s="113" t="s">
        <v>310</v>
      </c>
      <c r="F64" s="113" t="s">
        <v>315</v>
      </c>
      <c r="G64" s="112"/>
      <c r="H64" s="114"/>
      <c r="I64" s="112" t="s">
        <v>537</v>
      </c>
      <c r="J64" s="115" t="s">
        <v>538</v>
      </c>
      <c r="K64" s="84" t="str">
        <f t="shared" si="1"/>
        <v>34-61 JUNCTION BLVD, CORONA, NY 11368</v>
      </c>
    </row>
    <row r="65" spans="1:11" x14ac:dyDescent="0.25">
      <c r="A65" s="118" t="str">
        <f t="shared" si="0"/>
        <v>SHAHSIDDARTH</v>
      </c>
      <c r="B65" s="120" t="s">
        <v>539</v>
      </c>
      <c r="C65" s="111" t="s">
        <v>540</v>
      </c>
      <c r="D65" s="112" t="s">
        <v>1695</v>
      </c>
      <c r="E65" s="113" t="s">
        <v>310</v>
      </c>
      <c r="F65" s="113" t="s">
        <v>406</v>
      </c>
      <c r="G65" s="112"/>
      <c r="H65" s="114"/>
      <c r="I65" s="112" t="s">
        <v>541</v>
      </c>
      <c r="J65" s="115" t="s">
        <v>542</v>
      </c>
      <c r="K65" s="84" t="str">
        <f t="shared" si="1"/>
        <v>S/W/C WEST 34TH ST 8T AV, NEW YORK, NY 10001</v>
      </c>
    </row>
    <row r="66" spans="1:11" x14ac:dyDescent="0.25">
      <c r="A66" s="118" t="str">
        <f t="shared" si="0"/>
        <v>AANDELI&amp;GROCERYINC</v>
      </c>
      <c r="B66" s="120" t="s">
        <v>543</v>
      </c>
      <c r="C66" s="111" t="s">
        <v>1750</v>
      </c>
      <c r="D66" s="112" t="s">
        <v>1718</v>
      </c>
      <c r="E66" s="113" t="s">
        <v>310</v>
      </c>
      <c r="F66" s="113" t="s">
        <v>489</v>
      </c>
      <c r="G66" s="112"/>
      <c r="H66" s="114"/>
      <c r="I66" s="112" t="s">
        <v>544</v>
      </c>
      <c r="J66" s="115" t="s">
        <v>545</v>
      </c>
      <c r="K66" s="84" t="str">
        <f t="shared" si="1"/>
        <v>35-14 28TH AVE, ASTORIA, NY 11103</v>
      </c>
    </row>
    <row r="67" spans="1:11" x14ac:dyDescent="0.25">
      <c r="A67" s="118" t="str">
        <f t="shared" ref="A67:A130" si="2">SUBSTITUTE(B67," ","")</f>
        <v>GHANSHYAM2DELI&amp;GROCINC</v>
      </c>
      <c r="B67" s="120" t="s">
        <v>546</v>
      </c>
      <c r="C67" s="111" t="s">
        <v>1751</v>
      </c>
      <c r="D67" s="112" t="s">
        <v>1685</v>
      </c>
      <c r="E67" s="113" t="s">
        <v>310</v>
      </c>
      <c r="F67" s="113" t="s">
        <v>547</v>
      </c>
      <c r="G67" s="112"/>
      <c r="H67" s="114"/>
      <c r="I67" s="112" t="s">
        <v>548</v>
      </c>
      <c r="J67" s="115" t="s">
        <v>549</v>
      </c>
      <c r="K67" s="84" t="str">
        <f t="shared" ref="K67:K130" si="3">C67&amp;", "&amp;D67&amp;", "&amp;E67&amp;" "&amp;F67</f>
        <v>3578 BROADWAY, NEWYORK, NY 10031</v>
      </c>
    </row>
    <row r="68" spans="1:11" x14ac:dyDescent="0.25">
      <c r="A68" s="118" t="str">
        <f t="shared" si="2"/>
        <v>ASTORIADELIGROC.NY.COR</v>
      </c>
      <c r="B68" s="120" t="s">
        <v>550</v>
      </c>
      <c r="C68" s="111" t="s">
        <v>1602</v>
      </c>
      <c r="D68" s="112" t="s">
        <v>1718</v>
      </c>
      <c r="E68" s="113" t="s">
        <v>310</v>
      </c>
      <c r="F68" s="113" t="s">
        <v>489</v>
      </c>
      <c r="G68" s="112"/>
      <c r="H68" s="114"/>
      <c r="I68" s="112" t="s">
        <v>551</v>
      </c>
      <c r="J68" s="115" t="s">
        <v>552</v>
      </c>
      <c r="K68" s="84" t="str">
        <f t="shared" si="3"/>
        <v>3620 ASTORIA BLVD, ASTORIA, NY 11103</v>
      </c>
    </row>
    <row r="69" spans="1:11" x14ac:dyDescent="0.25">
      <c r="A69" s="118" t="str">
        <f t="shared" si="2"/>
        <v>NEELKANTHDELI&amp;GROCINC</v>
      </c>
      <c r="B69" s="120" t="s">
        <v>287</v>
      </c>
      <c r="C69" s="111" t="s">
        <v>1752</v>
      </c>
      <c r="D69" s="112" t="s">
        <v>1695</v>
      </c>
      <c r="E69" s="113" t="s">
        <v>310</v>
      </c>
      <c r="F69" s="113" t="s">
        <v>553</v>
      </c>
      <c r="G69" s="112"/>
      <c r="H69" s="114"/>
      <c r="I69" s="112" t="s">
        <v>554</v>
      </c>
      <c r="J69" s="115" t="s">
        <v>555</v>
      </c>
      <c r="K69" s="84" t="str">
        <f t="shared" si="3"/>
        <v>36 AVENUE A, NEW YORK, NY 10009</v>
      </c>
    </row>
    <row r="70" spans="1:11" x14ac:dyDescent="0.25">
      <c r="A70" s="118" t="str">
        <f t="shared" si="2"/>
        <v>EXECUTIVEDELI</v>
      </c>
      <c r="B70" s="120" t="s">
        <v>556</v>
      </c>
      <c r="C70" s="111" t="s">
        <v>1753</v>
      </c>
      <c r="D70" s="112" t="s">
        <v>1718</v>
      </c>
      <c r="E70" s="113" t="s">
        <v>310</v>
      </c>
      <c r="F70" s="113" t="s">
        <v>432</v>
      </c>
      <c r="G70" s="112"/>
      <c r="H70" s="114"/>
      <c r="I70" s="112" t="s">
        <v>557</v>
      </c>
      <c r="J70" s="115" t="s">
        <v>558</v>
      </c>
      <c r="K70" s="84" t="str">
        <f t="shared" si="3"/>
        <v>37-01 24TH AVE, ASTORIA, NY 11105</v>
      </c>
    </row>
    <row r="71" spans="1:11" x14ac:dyDescent="0.25">
      <c r="A71" s="118" t="str">
        <f t="shared" si="2"/>
        <v>SHREEHARICONVENIENCEINC</v>
      </c>
      <c r="B71" s="120" t="s">
        <v>559</v>
      </c>
      <c r="C71" s="111" t="s">
        <v>1754</v>
      </c>
      <c r="D71" s="112" t="s">
        <v>1683</v>
      </c>
      <c r="E71" s="113" t="s">
        <v>310</v>
      </c>
      <c r="F71" s="113" t="s">
        <v>560</v>
      </c>
      <c r="G71" s="112"/>
      <c r="H71" s="114"/>
      <c r="I71" s="112" t="s">
        <v>561</v>
      </c>
      <c r="J71" s="115" t="s">
        <v>562</v>
      </c>
      <c r="K71" s="84" t="str">
        <f t="shared" si="3"/>
        <v>3761 82ND STREET, JACKSON HEIGHTS, NY 11372</v>
      </c>
    </row>
    <row r="72" spans="1:11" x14ac:dyDescent="0.25">
      <c r="A72" s="118" t="str">
        <f t="shared" si="2"/>
        <v>37-63GROCERYFOODCORP</v>
      </c>
      <c r="B72" s="120" t="s">
        <v>563</v>
      </c>
      <c r="C72" s="111" t="s">
        <v>1755</v>
      </c>
      <c r="D72" s="112" t="s">
        <v>1683</v>
      </c>
      <c r="E72" s="113" t="s">
        <v>310</v>
      </c>
      <c r="F72" s="113" t="s">
        <v>560</v>
      </c>
      <c r="G72" s="112"/>
      <c r="H72" s="114"/>
      <c r="I72" s="112" t="s">
        <v>564</v>
      </c>
      <c r="J72" s="115" t="s">
        <v>565</v>
      </c>
      <c r="K72" s="84" t="str">
        <f t="shared" si="3"/>
        <v>3763 88TH STREET, JACKSON HEIGHTS, NY 11372</v>
      </c>
    </row>
    <row r="73" spans="1:11" x14ac:dyDescent="0.25">
      <c r="A73" s="118" t="str">
        <f t="shared" si="2"/>
        <v>37THAVEGROCERYINC;-</v>
      </c>
      <c r="B73" s="120" t="s">
        <v>566</v>
      </c>
      <c r="C73" s="111" t="s">
        <v>1756</v>
      </c>
      <c r="D73" s="112" t="s">
        <v>1683</v>
      </c>
      <c r="E73" s="113" t="s">
        <v>310</v>
      </c>
      <c r="F73" s="113" t="s">
        <v>560</v>
      </c>
      <c r="G73" s="112"/>
      <c r="H73" s="114"/>
      <c r="I73" s="112" t="s">
        <v>567</v>
      </c>
      <c r="J73" s="115" t="s">
        <v>568</v>
      </c>
      <c r="K73" s="84" t="str">
        <f t="shared" si="3"/>
        <v>8206 37TH AVE, JACKSON HEIGHTS, NY 11372</v>
      </c>
    </row>
    <row r="74" spans="1:11" x14ac:dyDescent="0.25">
      <c r="A74" s="118" t="str">
        <f t="shared" si="2"/>
        <v>WOODSIDEDELIINC</v>
      </c>
      <c r="B74" s="120" t="s">
        <v>569</v>
      </c>
      <c r="C74" s="111" t="s">
        <v>1603</v>
      </c>
      <c r="D74" s="112" t="s">
        <v>1742</v>
      </c>
      <c r="E74" s="113" t="s">
        <v>310</v>
      </c>
      <c r="F74" s="113" t="s">
        <v>516</v>
      </c>
      <c r="G74" s="112"/>
      <c r="H74" s="114"/>
      <c r="I74" s="112" t="s">
        <v>570</v>
      </c>
      <c r="J74" s="115" t="s">
        <v>571</v>
      </c>
      <c r="K74" s="84" t="str">
        <f t="shared" si="3"/>
        <v>3845 WOODSIDE AVE, WOODSIDE, NY 11377</v>
      </c>
    </row>
    <row r="75" spans="1:11" x14ac:dyDescent="0.25">
      <c r="A75" s="118" t="str">
        <f t="shared" si="2"/>
        <v>BHAKTI61INC.</v>
      </c>
      <c r="B75" s="120" t="s">
        <v>572</v>
      </c>
      <c r="C75" s="111" t="s">
        <v>1757</v>
      </c>
      <c r="D75" s="112" t="s">
        <v>1742</v>
      </c>
      <c r="E75" s="113" t="s">
        <v>310</v>
      </c>
      <c r="F75" s="113" t="s">
        <v>516</v>
      </c>
      <c r="G75" s="112"/>
      <c r="H75" s="114"/>
      <c r="I75" s="112" t="s">
        <v>573</v>
      </c>
      <c r="J75" s="115" t="s">
        <v>574</v>
      </c>
      <c r="K75" s="84" t="str">
        <f t="shared" si="3"/>
        <v>3958 61ST STREET, WOODSIDE, NY 11377</v>
      </c>
    </row>
    <row r="76" spans="1:11" x14ac:dyDescent="0.25">
      <c r="A76" s="118" t="str">
        <f t="shared" si="2"/>
        <v>JUNCTIONMARTINC.</v>
      </c>
      <c r="B76" s="120" t="s">
        <v>575</v>
      </c>
      <c r="C76" s="111" t="s">
        <v>1758</v>
      </c>
      <c r="D76" s="112" t="s">
        <v>1656</v>
      </c>
      <c r="E76" s="113" t="s">
        <v>310</v>
      </c>
      <c r="F76" s="113" t="s">
        <v>315</v>
      </c>
      <c r="G76" s="112"/>
      <c r="H76" s="114"/>
      <c r="I76" s="112" t="s">
        <v>576</v>
      </c>
      <c r="J76" s="115" t="s">
        <v>577</v>
      </c>
      <c r="K76" s="84" t="str">
        <f t="shared" si="3"/>
        <v>4022 JUNCTION BLVD., CORONA, NY 11368</v>
      </c>
    </row>
    <row r="77" spans="1:11" x14ac:dyDescent="0.25">
      <c r="A77" s="118" t="str">
        <f t="shared" si="2"/>
        <v>SKYVIEWNEWSSTAND</v>
      </c>
      <c r="B77" s="120" t="s">
        <v>578</v>
      </c>
      <c r="C77" s="111" t="s">
        <v>579</v>
      </c>
      <c r="D77" s="112" t="s">
        <v>1705</v>
      </c>
      <c r="E77" s="113" t="s">
        <v>310</v>
      </c>
      <c r="F77" s="113" t="s">
        <v>389</v>
      </c>
      <c r="G77" s="112"/>
      <c r="H77" s="114"/>
      <c r="I77" s="112" t="s">
        <v>580</v>
      </c>
      <c r="J77" s="115" t="s">
        <v>581</v>
      </c>
      <c r="K77" s="84" t="str">
        <f t="shared" si="3"/>
        <v>40-24 COLLEGE POINT BLVD, FLUSHING, NY 11354</v>
      </c>
    </row>
    <row r="78" spans="1:11" x14ac:dyDescent="0.25">
      <c r="A78" s="118" t="str">
        <f t="shared" si="2"/>
        <v>BAYSIDESMOKE&amp;LOTTOIN</v>
      </c>
      <c r="B78" s="120" t="s">
        <v>582</v>
      </c>
      <c r="C78" s="111" t="s">
        <v>1759</v>
      </c>
      <c r="D78" s="112" t="s">
        <v>1760</v>
      </c>
      <c r="E78" s="113" t="s">
        <v>310</v>
      </c>
      <c r="F78" s="113" t="s">
        <v>583</v>
      </c>
      <c r="G78" s="112"/>
      <c r="H78" s="114"/>
      <c r="I78" s="112" t="s">
        <v>584</v>
      </c>
      <c r="J78" s="115" t="s">
        <v>585</v>
      </c>
      <c r="K78" s="84" t="str">
        <f t="shared" si="3"/>
        <v>4105 BELL BLVD.,, BAYSIDE, NY 11361</v>
      </c>
    </row>
    <row r="79" spans="1:11" x14ac:dyDescent="0.25">
      <c r="A79" s="118" t="str">
        <f t="shared" si="2"/>
        <v>BOWNEGROCERYINC.</v>
      </c>
      <c r="B79" s="120" t="s">
        <v>586</v>
      </c>
      <c r="C79" s="111" t="s">
        <v>1604</v>
      </c>
      <c r="D79" s="112" t="s">
        <v>1705</v>
      </c>
      <c r="E79" s="113" t="s">
        <v>310</v>
      </c>
      <c r="F79" s="113" t="s">
        <v>587</v>
      </c>
      <c r="G79" s="112"/>
      <c r="H79" s="114"/>
      <c r="I79" s="112" t="s">
        <v>588</v>
      </c>
      <c r="J79" s="115" t="s">
        <v>589</v>
      </c>
      <c r="K79" s="84" t="str">
        <f t="shared" si="3"/>
        <v>4214 BOWNE STREET, FLUSHING, NY 11355</v>
      </c>
    </row>
    <row r="80" spans="1:11" x14ac:dyDescent="0.25">
      <c r="A80" s="118" t="str">
        <f t="shared" si="2"/>
        <v>M&amp;RTOB.&amp;STAR.CORP.</v>
      </c>
      <c r="B80" s="120" t="s">
        <v>590</v>
      </c>
      <c r="C80" s="111" t="s">
        <v>1605</v>
      </c>
      <c r="D80" s="112" t="s">
        <v>1705</v>
      </c>
      <c r="E80" s="113" t="s">
        <v>310</v>
      </c>
      <c r="F80" s="113" t="s">
        <v>587</v>
      </c>
      <c r="G80" s="112"/>
      <c r="H80" s="114"/>
      <c r="I80" s="112" t="s">
        <v>591</v>
      </c>
      <c r="J80" s="115" t="s">
        <v>592</v>
      </c>
      <c r="K80" s="84" t="str">
        <f t="shared" si="3"/>
        <v>42-39 MAIN STREET, FLUSHING, NY 11355</v>
      </c>
    </row>
    <row r="81" spans="1:11" x14ac:dyDescent="0.25">
      <c r="A81" s="118" t="str">
        <f t="shared" si="2"/>
        <v>SHSTATIONERY</v>
      </c>
      <c r="B81" s="120" t="s">
        <v>593</v>
      </c>
      <c r="C81" s="111" t="s">
        <v>1761</v>
      </c>
      <c r="D81" s="112" t="s">
        <v>1705</v>
      </c>
      <c r="E81" s="113" t="s">
        <v>310</v>
      </c>
      <c r="F81" s="113" t="s">
        <v>587</v>
      </c>
      <c r="G81" s="112"/>
      <c r="H81" s="114"/>
      <c r="I81" s="112" t="s">
        <v>594</v>
      </c>
      <c r="J81" s="115" t="s">
        <v>595</v>
      </c>
      <c r="K81" s="84" t="str">
        <f t="shared" si="3"/>
        <v>4295 MAIN STREET, FLUSHING, NY 11355</v>
      </c>
    </row>
    <row r="82" spans="1:11" x14ac:dyDescent="0.25">
      <c r="A82" s="118" t="str">
        <f t="shared" si="2"/>
        <v>2009CAROLINADELGRCOR</v>
      </c>
      <c r="B82" s="120" t="s">
        <v>596</v>
      </c>
      <c r="C82" s="111" t="s">
        <v>1762</v>
      </c>
      <c r="D82" s="112" t="s">
        <v>1742</v>
      </c>
      <c r="E82" s="113" t="s">
        <v>310</v>
      </c>
      <c r="F82" s="113" t="s">
        <v>516</v>
      </c>
      <c r="G82" s="112"/>
      <c r="H82" s="114"/>
      <c r="I82" s="112" t="s">
        <v>597</v>
      </c>
      <c r="J82" s="115" t="s">
        <v>598</v>
      </c>
      <c r="K82" s="84" t="str">
        <f t="shared" si="3"/>
        <v>43 02 58 ST, WOODSIDE, NY 11377</v>
      </c>
    </row>
    <row r="83" spans="1:11" x14ac:dyDescent="0.25">
      <c r="A83" s="118" t="str">
        <f t="shared" si="2"/>
        <v>SHRADDHA44,INC</v>
      </c>
      <c r="B83" s="120" t="s">
        <v>599</v>
      </c>
      <c r="C83" s="111" t="s">
        <v>1763</v>
      </c>
      <c r="D83" s="112" t="s">
        <v>1718</v>
      </c>
      <c r="E83" s="113" t="s">
        <v>310</v>
      </c>
      <c r="F83" s="113" t="s">
        <v>489</v>
      </c>
      <c r="G83" s="112"/>
      <c r="H83" s="114"/>
      <c r="I83" s="112" t="s">
        <v>600</v>
      </c>
      <c r="J83" s="115" t="s">
        <v>601</v>
      </c>
      <c r="K83" s="84" t="str">
        <f t="shared" si="3"/>
        <v>4402 28TH AVE, ASTORIA, NY 11103</v>
      </c>
    </row>
    <row r="84" spans="1:11" x14ac:dyDescent="0.25">
      <c r="A84" s="118" t="str">
        <f t="shared" si="2"/>
        <v>AKSHALINC</v>
      </c>
      <c r="B84" s="120" t="s">
        <v>602</v>
      </c>
      <c r="C84" s="111" t="s">
        <v>1764</v>
      </c>
      <c r="D84" s="112" t="s">
        <v>1664</v>
      </c>
      <c r="E84" s="113" t="s">
        <v>310</v>
      </c>
      <c r="F84" s="113" t="s">
        <v>311</v>
      </c>
      <c r="G84" s="112"/>
      <c r="H84" s="114"/>
      <c r="I84" s="112" t="s">
        <v>603</v>
      </c>
      <c r="J84" s="115" t="s">
        <v>604</v>
      </c>
      <c r="K84" s="84" t="str">
        <f t="shared" si="3"/>
        <v>44 22 GREENPOINT AVE, SUNNYSIDE, NY 11104</v>
      </c>
    </row>
    <row r="85" spans="1:11" x14ac:dyDescent="0.25">
      <c r="A85" s="118" t="str">
        <f t="shared" si="2"/>
        <v>KISSENABLVD.DEL&amp;GRO</v>
      </c>
      <c r="B85" s="120" t="s">
        <v>605</v>
      </c>
      <c r="C85" s="111" t="s">
        <v>1765</v>
      </c>
      <c r="D85" s="112" t="s">
        <v>1705</v>
      </c>
      <c r="E85" s="113" t="s">
        <v>310</v>
      </c>
      <c r="F85" s="113" t="s">
        <v>587</v>
      </c>
      <c r="G85" s="112"/>
      <c r="H85" s="114"/>
      <c r="I85" s="112" t="s">
        <v>606</v>
      </c>
      <c r="J85" s="115" t="s">
        <v>607</v>
      </c>
      <c r="K85" s="84" t="str">
        <f t="shared" si="3"/>
        <v>4447 KISSENA BLVD., FLUSHING, NY 11355</v>
      </c>
    </row>
    <row r="86" spans="1:11" x14ac:dyDescent="0.25">
      <c r="A86" s="118" t="str">
        <f t="shared" si="2"/>
        <v>GHANSHYAM3DELI&amp;GROCIN</v>
      </c>
      <c r="B86" s="120" t="s">
        <v>608</v>
      </c>
      <c r="C86" s="111" t="s">
        <v>1766</v>
      </c>
      <c r="D86" s="112" t="s">
        <v>1698</v>
      </c>
      <c r="E86" s="113" t="s">
        <v>310</v>
      </c>
      <c r="F86" s="113" t="s">
        <v>428</v>
      </c>
      <c r="G86" s="112"/>
      <c r="H86" s="114"/>
      <c r="I86" s="112" t="s">
        <v>609</v>
      </c>
      <c r="J86" s="115" t="s">
        <v>610</v>
      </c>
      <c r="K86" s="84" t="str">
        <f t="shared" si="3"/>
        <v>4511 AVENUE L, BROOKLYN, NY 11234</v>
      </c>
    </row>
    <row r="87" spans="1:11" x14ac:dyDescent="0.25">
      <c r="A87" s="118" t="str">
        <f t="shared" si="2"/>
        <v>EZDAYINC.</v>
      </c>
      <c r="B87" s="120" t="s">
        <v>611</v>
      </c>
      <c r="C87" s="111" t="s">
        <v>1606</v>
      </c>
      <c r="D87" s="112" t="s">
        <v>1767</v>
      </c>
      <c r="E87" s="113" t="s">
        <v>310</v>
      </c>
      <c r="F87" s="113" t="s">
        <v>311</v>
      </c>
      <c r="G87" s="112"/>
      <c r="H87" s="114"/>
      <c r="I87" s="112" t="s">
        <v>612</v>
      </c>
      <c r="J87" s="115" t="s">
        <v>613</v>
      </c>
      <c r="K87" s="84" t="str">
        <f t="shared" si="3"/>
        <v>4719 QUEENS BLVD., SUNNY SIDE, NY 11104</v>
      </c>
    </row>
    <row r="88" spans="1:11" x14ac:dyDescent="0.25">
      <c r="A88" s="118" t="str">
        <f t="shared" si="2"/>
        <v>47ROCKEFELLER,INC.</v>
      </c>
      <c r="B88" s="120" t="s">
        <v>614</v>
      </c>
      <c r="C88" s="111" t="s">
        <v>615</v>
      </c>
      <c r="D88" s="112" t="s">
        <v>1695</v>
      </c>
      <c r="E88" s="113" t="s">
        <v>310</v>
      </c>
      <c r="F88" s="113" t="s">
        <v>616</v>
      </c>
      <c r="G88" s="112"/>
      <c r="H88" s="114"/>
      <c r="I88" s="112" t="s">
        <v>617</v>
      </c>
      <c r="J88" s="115" t="s">
        <v>618</v>
      </c>
      <c r="K88" s="84" t="str">
        <f t="shared" si="3"/>
        <v>47-50 ROCKEFELLER CEN.SU, NEW YORK, NY 10111</v>
      </c>
    </row>
    <row r="89" spans="1:11" x14ac:dyDescent="0.25">
      <c r="A89" s="118" t="str">
        <f t="shared" si="2"/>
        <v>EVERGREEN206INC.</v>
      </c>
      <c r="B89" s="120" t="s">
        <v>619</v>
      </c>
      <c r="C89" s="111" t="s">
        <v>1768</v>
      </c>
      <c r="D89" s="112" t="s">
        <v>1695</v>
      </c>
      <c r="E89" s="113" t="s">
        <v>310</v>
      </c>
      <c r="F89" s="113" t="s">
        <v>620</v>
      </c>
      <c r="G89" s="112"/>
      <c r="H89" s="114"/>
      <c r="I89" s="112" t="s">
        <v>621</v>
      </c>
      <c r="J89" s="115" t="s">
        <v>622</v>
      </c>
      <c r="K89" s="84" t="str">
        <f t="shared" si="3"/>
        <v>476 6TH AVE, NEW YORK, NY 10011</v>
      </c>
    </row>
    <row r="90" spans="1:11" x14ac:dyDescent="0.25">
      <c r="A90" s="118" t="str">
        <f t="shared" si="2"/>
        <v>BROADWAYDELI&amp;GRILLINC.</v>
      </c>
      <c r="B90" s="120" t="s">
        <v>288</v>
      </c>
      <c r="C90" s="111" t="s">
        <v>1769</v>
      </c>
      <c r="D90" s="112" t="s">
        <v>1718</v>
      </c>
      <c r="E90" s="113" t="s">
        <v>310</v>
      </c>
      <c r="F90" s="113" t="s">
        <v>489</v>
      </c>
      <c r="G90" s="112"/>
      <c r="H90" s="114"/>
      <c r="I90" s="112" t="s">
        <v>623</v>
      </c>
      <c r="J90" s="115" t="s">
        <v>624</v>
      </c>
      <c r="K90" s="84" t="str">
        <f t="shared" si="3"/>
        <v>4802 BROADWAY, ASTORIA, NY 11103</v>
      </c>
    </row>
    <row r="91" spans="1:11" x14ac:dyDescent="0.25">
      <c r="A91" s="118" t="str">
        <f t="shared" si="2"/>
        <v>48THSTREETDELI&amp;GROCERY</v>
      </c>
      <c r="B91" s="120" t="s">
        <v>625</v>
      </c>
      <c r="C91" s="111" t="s">
        <v>1770</v>
      </c>
      <c r="D91" s="112" t="s">
        <v>1718</v>
      </c>
      <c r="E91" s="113" t="s">
        <v>310</v>
      </c>
      <c r="F91" s="113" t="s">
        <v>489</v>
      </c>
      <c r="G91" s="112"/>
      <c r="H91" s="114"/>
      <c r="I91" s="112" t="s">
        <v>626</v>
      </c>
      <c r="J91" s="115" t="s">
        <v>627</v>
      </c>
      <c r="K91" s="84" t="str">
        <f t="shared" si="3"/>
        <v>4802 30TH AVE, ASTORIA, NY 11103</v>
      </c>
    </row>
    <row r="92" spans="1:11" x14ac:dyDescent="0.25">
      <c r="A92" s="118" t="str">
        <f t="shared" si="2"/>
        <v>METROCONV.INC</v>
      </c>
      <c r="B92" s="120" t="s">
        <v>628</v>
      </c>
      <c r="C92" s="111" t="s">
        <v>1771</v>
      </c>
      <c r="D92" s="112" t="s">
        <v>1742</v>
      </c>
      <c r="E92" s="113" t="s">
        <v>310</v>
      </c>
      <c r="F92" s="113" t="s">
        <v>516</v>
      </c>
      <c r="G92" s="112"/>
      <c r="H92" s="114"/>
      <c r="I92" s="112" t="s">
        <v>629</v>
      </c>
      <c r="J92" s="115" t="s">
        <v>630</v>
      </c>
      <c r="K92" s="84" t="str">
        <f t="shared" si="3"/>
        <v>49-04 SKILLMAN AVE, WOODSIDE, NY 11377</v>
      </c>
    </row>
    <row r="93" spans="1:11" x14ac:dyDescent="0.25">
      <c r="A93" s="118" t="str">
        <f t="shared" si="2"/>
        <v>ELREYDELOSTACODELI</v>
      </c>
      <c r="B93" s="120" t="s">
        <v>631</v>
      </c>
      <c r="C93" s="111" t="s">
        <v>1772</v>
      </c>
      <c r="D93" s="112" t="s">
        <v>1742</v>
      </c>
      <c r="E93" s="113" t="s">
        <v>310</v>
      </c>
      <c r="F93" s="113" t="s">
        <v>632</v>
      </c>
      <c r="G93" s="112"/>
      <c r="H93" s="114"/>
      <c r="I93" s="112" t="s">
        <v>633</v>
      </c>
      <c r="J93" s="115" t="s">
        <v>634</v>
      </c>
      <c r="K93" s="84" t="str">
        <f t="shared" si="3"/>
        <v>49-06 43RD AVE, WOODSIDE, NY 11373</v>
      </c>
    </row>
    <row r="94" spans="1:11" x14ac:dyDescent="0.25">
      <c r="A94" s="118" t="str">
        <f t="shared" si="2"/>
        <v>4YOURCONVENIENCEINC</v>
      </c>
      <c r="B94" s="120" t="s">
        <v>635</v>
      </c>
      <c r="C94" s="111" t="s">
        <v>1773</v>
      </c>
      <c r="D94" s="112" t="s">
        <v>1742</v>
      </c>
      <c r="E94" s="113" t="s">
        <v>310</v>
      </c>
      <c r="F94" s="113" t="s">
        <v>516</v>
      </c>
      <c r="G94" s="112"/>
      <c r="H94" s="114"/>
      <c r="I94" s="112" t="s">
        <v>636</v>
      </c>
      <c r="J94" s="115" t="s">
        <v>637</v>
      </c>
      <c r="K94" s="84" t="str">
        <f t="shared" si="3"/>
        <v>4920 30TH AVE, WOODSIDE, NY 11377</v>
      </c>
    </row>
    <row r="95" spans="1:11" x14ac:dyDescent="0.25">
      <c r="A95" s="118" t="str">
        <f t="shared" si="2"/>
        <v>51-02KINGSDELICORP</v>
      </c>
      <c r="B95" s="120" t="s">
        <v>638</v>
      </c>
      <c r="C95" s="111" t="s">
        <v>1774</v>
      </c>
      <c r="D95" s="112" t="s">
        <v>1742</v>
      </c>
      <c r="E95" s="113" t="s">
        <v>310</v>
      </c>
      <c r="F95" s="113" t="s">
        <v>516</v>
      </c>
      <c r="G95" s="112"/>
      <c r="H95" s="114"/>
      <c r="I95" s="112" t="s">
        <v>639</v>
      </c>
      <c r="J95" s="115" t="s">
        <v>640</v>
      </c>
      <c r="K95" s="84" t="str">
        <f t="shared" si="3"/>
        <v>5102 31 ST AVE, WOODSIDE, NY 11377</v>
      </c>
    </row>
    <row r="96" spans="1:11" x14ac:dyDescent="0.25">
      <c r="A96" s="118" t="str">
        <f t="shared" si="2"/>
        <v>MARY'SEXPRESSDELI&amp;GROC</v>
      </c>
      <c r="B96" s="120" t="s">
        <v>641</v>
      </c>
      <c r="C96" s="111" t="s">
        <v>1775</v>
      </c>
      <c r="D96" s="112" t="s">
        <v>1742</v>
      </c>
      <c r="E96" s="113" t="s">
        <v>310</v>
      </c>
      <c r="F96" s="113" t="s">
        <v>516</v>
      </c>
      <c r="G96" s="112"/>
      <c r="H96" s="114"/>
      <c r="I96" s="112" t="s">
        <v>642</v>
      </c>
      <c r="J96" s="115" t="s">
        <v>643</v>
      </c>
      <c r="K96" s="84" t="str">
        <f t="shared" si="3"/>
        <v>51-19 SKILLMAN AVE, WOODSIDE, NY 11377</v>
      </c>
    </row>
    <row r="97" spans="1:11" x14ac:dyDescent="0.25">
      <c r="A97" s="118" t="str">
        <f t="shared" si="2"/>
        <v>55CORNERDELIINC</v>
      </c>
      <c r="B97" s="120" t="s">
        <v>644</v>
      </c>
      <c r="C97" s="111" t="s">
        <v>1776</v>
      </c>
      <c r="D97" s="112" t="s">
        <v>1742</v>
      </c>
      <c r="E97" s="113" t="s">
        <v>310</v>
      </c>
      <c r="F97" s="113" t="s">
        <v>516</v>
      </c>
      <c r="G97" s="112"/>
      <c r="H97" s="114"/>
      <c r="I97" s="112" t="s">
        <v>645</v>
      </c>
      <c r="J97" s="115" t="s">
        <v>646</v>
      </c>
      <c r="K97" s="84" t="str">
        <f t="shared" si="3"/>
        <v>54-24 ROOSVELT AVE, WOODSIDE, NY 11377</v>
      </c>
    </row>
    <row r="98" spans="1:11" x14ac:dyDescent="0.25">
      <c r="A98" s="118" t="str">
        <f t="shared" si="2"/>
        <v>SHREEJIDELI&amp;GROCERY,INC</v>
      </c>
      <c r="B98" s="120" t="s">
        <v>647</v>
      </c>
      <c r="C98" s="111" t="s">
        <v>1777</v>
      </c>
      <c r="D98" s="112" t="s">
        <v>1698</v>
      </c>
      <c r="E98" s="113" t="s">
        <v>310</v>
      </c>
      <c r="F98" s="113" t="s">
        <v>428</v>
      </c>
      <c r="G98" s="112"/>
      <c r="H98" s="114"/>
      <c r="I98" s="112" t="s">
        <v>648</v>
      </c>
      <c r="J98" s="115" t="s">
        <v>649</v>
      </c>
      <c r="K98" s="84" t="str">
        <f t="shared" si="3"/>
        <v>5601 AVENUE L, BROOKLYN, NY 11234</v>
      </c>
    </row>
    <row r="99" spans="1:11" x14ac:dyDescent="0.25">
      <c r="A99" s="118" t="str">
        <f t="shared" si="2"/>
        <v>WINDHORSEGASSTATIONINC</v>
      </c>
      <c r="B99" s="120" t="s">
        <v>279</v>
      </c>
      <c r="C99" s="111" t="s">
        <v>1778</v>
      </c>
      <c r="D99" s="112" t="s">
        <v>1779</v>
      </c>
      <c r="E99" s="113" t="s">
        <v>310</v>
      </c>
      <c r="F99" s="113" t="s">
        <v>650</v>
      </c>
      <c r="G99" s="112"/>
      <c r="H99" s="114"/>
      <c r="I99" s="112" t="s">
        <v>651</v>
      </c>
      <c r="J99" s="115" t="s">
        <v>652</v>
      </c>
      <c r="K99" s="84" t="str">
        <f t="shared" si="3"/>
        <v>569 MYRTLE AVE, BROOKYLN, NY 11205</v>
      </c>
    </row>
    <row r="100" spans="1:11" x14ac:dyDescent="0.25">
      <c r="A100" s="118" t="str">
        <f t="shared" si="2"/>
        <v>GNPSUNILCORP.</v>
      </c>
      <c r="B100" s="120" t="s">
        <v>653</v>
      </c>
      <c r="C100" s="111" t="s">
        <v>1780</v>
      </c>
      <c r="D100" s="112" t="s">
        <v>1722</v>
      </c>
      <c r="E100" s="113" t="s">
        <v>310</v>
      </c>
      <c r="F100" s="113" t="s">
        <v>654</v>
      </c>
      <c r="G100" s="112"/>
      <c r="H100" s="114"/>
      <c r="I100" s="112" t="s">
        <v>655</v>
      </c>
      <c r="J100" s="115" t="s">
        <v>656</v>
      </c>
      <c r="K100" s="84" t="str">
        <f t="shared" si="3"/>
        <v>585 W 235 STREET, BRONX, NY 10463</v>
      </c>
    </row>
    <row r="101" spans="1:11" x14ac:dyDescent="0.25">
      <c r="A101" s="118" t="str">
        <f t="shared" si="2"/>
        <v>GHANSHYAMDELI&amp;GROCERY</v>
      </c>
      <c r="B101" s="120" t="s">
        <v>657</v>
      </c>
      <c r="C101" s="111" t="s">
        <v>1781</v>
      </c>
      <c r="D101" s="112" t="s">
        <v>1667</v>
      </c>
      <c r="E101" s="113" t="s">
        <v>310</v>
      </c>
      <c r="F101" s="113" t="s">
        <v>658</v>
      </c>
      <c r="G101" s="112"/>
      <c r="H101" s="114"/>
      <c r="I101" s="112" t="s">
        <v>659</v>
      </c>
      <c r="J101" s="115" t="s">
        <v>660</v>
      </c>
      <c r="K101" s="84" t="str">
        <f t="shared" si="3"/>
        <v>5902 MYRTLE AVE, RIDGEWOOD, NY 11385</v>
      </c>
    </row>
    <row r="102" spans="1:11" x14ac:dyDescent="0.25">
      <c r="A102" s="118" t="str">
        <f t="shared" si="2"/>
        <v>SHRIJICORP.</v>
      </c>
      <c r="B102" s="120" t="s">
        <v>661</v>
      </c>
      <c r="C102" s="111" t="s">
        <v>1607</v>
      </c>
      <c r="D102" s="112" t="s">
        <v>1782</v>
      </c>
      <c r="E102" s="113" t="s">
        <v>310</v>
      </c>
      <c r="F102" s="113" t="s">
        <v>516</v>
      </c>
      <c r="G102" s="112"/>
      <c r="H102" s="114"/>
      <c r="I102" s="112" t="s">
        <v>662</v>
      </c>
      <c r="J102" s="115" t="s">
        <v>663</v>
      </c>
      <c r="K102" s="84" t="str">
        <f t="shared" si="3"/>
        <v>5939 QUEENS BLVD., WOOSIDE, NY 11377</v>
      </c>
    </row>
    <row r="103" spans="1:11" x14ac:dyDescent="0.25">
      <c r="A103" s="118" t="str">
        <f t="shared" si="2"/>
        <v>YOURSWHOLESOMEFOODNO1</v>
      </c>
      <c r="B103" s="120" t="s">
        <v>664</v>
      </c>
      <c r="C103" s="111" t="s">
        <v>1783</v>
      </c>
      <c r="D103" s="112" t="s">
        <v>1698</v>
      </c>
      <c r="E103" s="113" t="s">
        <v>310</v>
      </c>
      <c r="F103" s="113" t="s">
        <v>533</v>
      </c>
      <c r="G103" s="112"/>
      <c r="H103" s="114"/>
      <c r="I103" s="112" t="s">
        <v>665</v>
      </c>
      <c r="J103" s="115" t="s">
        <v>666</v>
      </c>
      <c r="K103" s="84" t="str">
        <f t="shared" si="3"/>
        <v>599 4TH AVE, BROOKLYN, NY 11215</v>
      </c>
    </row>
    <row r="104" spans="1:11" x14ac:dyDescent="0.25">
      <c r="A104" s="118" t="str">
        <f t="shared" si="2"/>
        <v>BABA'SDELIINC</v>
      </c>
      <c r="B104" s="120" t="s">
        <v>667</v>
      </c>
      <c r="C104" s="111" t="s">
        <v>1784</v>
      </c>
      <c r="D104" s="112" t="s">
        <v>1698</v>
      </c>
      <c r="E104" s="113" t="s">
        <v>310</v>
      </c>
      <c r="F104" s="113" t="s">
        <v>533</v>
      </c>
      <c r="G104" s="112"/>
      <c r="H104" s="114"/>
      <c r="I104" s="112" t="s">
        <v>668</v>
      </c>
      <c r="J104" s="115" t="s">
        <v>669</v>
      </c>
      <c r="K104" s="84" t="str">
        <f t="shared" si="3"/>
        <v>599 5TH AVE, BROOKLYN, NY 11215</v>
      </c>
    </row>
    <row r="105" spans="1:11" x14ac:dyDescent="0.25">
      <c r="A105" s="118" t="str">
        <f t="shared" si="2"/>
        <v>JNPLOBBYINC</v>
      </c>
      <c r="B105" s="120" t="s">
        <v>670</v>
      </c>
      <c r="C105" s="111" t="s">
        <v>1785</v>
      </c>
      <c r="D105" s="112" t="s">
        <v>1695</v>
      </c>
      <c r="E105" s="113" t="s">
        <v>310</v>
      </c>
      <c r="F105" s="113" t="s">
        <v>671</v>
      </c>
      <c r="G105" s="112"/>
      <c r="H105" s="114"/>
      <c r="I105" s="112" t="s">
        <v>672</v>
      </c>
      <c r="J105" s="115" t="s">
        <v>673</v>
      </c>
      <c r="K105" s="84" t="str">
        <f t="shared" si="3"/>
        <v>601 WEST 26 STREET, NEW YORK, NY 11001</v>
      </c>
    </row>
    <row r="106" spans="1:11" x14ac:dyDescent="0.25">
      <c r="A106" s="118" t="str">
        <f t="shared" si="2"/>
        <v>COLLEGEPOINTDELICORP</v>
      </c>
      <c r="B106" s="120" t="s">
        <v>674</v>
      </c>
      <c r="C106" s="111" t="s">
        <v>1786</v>
      </c>
      <c r="D106" s="112" t="s">
        <v>1660</v>
      </c>
      <c r="E106" s="113" t="s">
        <v>310</v>
      </c>
      <c r="F106" s="113" t="s">
        <v>397</v>
      </c>
      <c r="G106" s="112"/>
      <c r="H106" s="114"/>
      <c r="I106" s="112" t="s">
        <v>675</v>
      </c>
      <c r="J106" s="115" t="s">
        <v>676</v>
      </c>
      <c r="K106" s="84" t="str">
        <f t="shared" si="3"/>
        <v>6-23 COLLEGE POINT BLVD, COLLEGE POINT, NY 11356</v>
      </c>
    </row>
    <row r="107" spans="1:11" x14ac:dyDescent="0.25">
      <c r="A107" s="118" t="str">
        <f t="shared" si="2"/>
        <v>NIHAMINIMARTINC</v>
      </c>
      <c r="B107" s="120" t="s">
        <v>677</v>
      </c>
      <c r="C107" s="111" t="s">
        <v>1787</v>
      </c>
      <c r="D107" s="112" t="s">
        <v>1742</v>
      </c>
      <c r="E107" s="113" t="s">
        <v>310</v>
      </c>
      <c r="F107" s="113" t="s">
        <v>516</v>
      </c>
      <c r="G107" s="112"/>
      <c r="H107" s="114"/>
      <c r="I107" s="112" t="s">
        <v>678</v>
      </c>
      <c r="J107" s="115" t="s">
        <v>679</v>
      </c>
      <c r="K107" s="84" t="str">
        <f t="shared" si="3"/>
        <v>6302 BROADWAY, WOODSIDE, NY 11377</v>
      </c>
    </row>
    <row r="108" spans="1:11" x14ac:dyDescent="0.25">
      <c r="A108" s="118" t="str">
        <f t="shared" si="2"/>
        <v>SHARADDHA63INC.</v>
      </c>
      <c r="B108" s="120" t="s">
        <v>680</v>
      </c>
      <c r="C108" s="111" t="s">
        <v>1608</v>
      </c>
      <c r="D108" s="112" t="s">
        <v>1686</v>
      </c>
      <c r="E108" s="113" t="s">
        <v>310</v>
      </c>
      <c r="F108" s="113" t="s">
        <v>334</v>
      </c>
      <c r="G108" s="112"/>
      <c r="H108" s="114"/>
      <c r="I108" s="112" t="s">
        <v>681</v>
      </c>
      <c r="J108" s="115" t="s">
        <v>682</v>
      </c>
      <c r="K108" s="84" t="str">
        <f t="shared" si="3"/>
        <v>6377 108TH STREET, FOREST HILLS, NY 11375</v>
      </c>
    </row>
    <row r="109" spans="1:11" x14ac:dyDescent="0.25">
      <c r="A109" s="118" t="str">
        <f t="shared" si="2"/>
        <v>MARGARETNEWS</v>
      </c>
      <c r="B109" s="120" t="s">
        <v>683</v>
      </c>
      <c r="C109" s="111" t="s">
        <v>1788</v>
      </c>
      <c r="D109" s="112" t="s">
        <v>1789</v>
      </c>
      <c r="E109" s="113" t="s">
        <v>310</v>
      </c>
      <c r="F109" s="113" t="s">
        <v>684</v>
      </c>
      <c r="G109" s="112"/>
      <c r="H109" s="114"/>
      <c r="I109" s="112" t="s">
        <v>685</v>
      </c>
      <c r="J109" s="115" t="s">
        <v>686</v>
      </c>
      <c r="K109" s="84" t="str">
        <f t="shared" si="3"/>
        <v>95-00, REGOPARK, NY 11374</v>
      </c>
    </row>
    <row r="110" spans="1:11" x14ac:dyDescent="0.25">
      <c r="A110" s="118" t="str">
        <f t="shared" si="2"/>
        <v>164THSTREETTRADINGINC</v>
      </c>
      <c r="B110" s="120" t="s">
        <v>687</v>
      </c>
      <c r="C110" s="111" t="s">
        <v>1790</v>
      </c>
      <c r="D110" s="112" t="s">
        <v>1791</v>
      </c>
      <c r="E110" s="113" t="s">
        <v>310</v>
      </c>
      <c r="F110" s="113" t="s">
        <v>688</v>
      </c>
      <c r="G110" s="112"/>
      <c r="H110" s="114"/>
      <c r="I110" s="112" t="s">
        <v>689</v>
      </c>
      <c r="J110" s="115" t="s">
        <v>690</v>
      </c>
      <c r="K110" s="84" t="str">
        <f t="shared" si="3"/>
        <v>6508 164TH ST, FLUSHINH, NY 11365</v>
      </c>
    </row>
    <row r="111" spans="1:11" x14ac:dyDescent="0.25">
      <c r="A111" s="118" t="str">
        <f t="shared" si="2"/>
        <v>GOLDBRIGHTIDAINC</v>
      </c>
      <c r="B111" s="120" t="s">
        <v>691</v>
      </c>
      <c r="C111" s="111" t="s">
        <v>1792</v>
      </c>
      <c r="D111" s="112" t="s">
        <v>1742</v>
      </c>
      <c r="E111" s="113" t="s">
        <v>310</v>
      </c>
      <c r="F111" s="113" t="s">
        <v>516</v>
      </c>
      <c r="G111" s="112"/>
      <c r="H111" s="114"/>
      <c r="I111" s="112" t="s">
        <v>692</v>
      </c>
      <c r="J111" s="115" t="s">
        <v>693</v>
      </c>
      <c r="K111" s="84" t="str">
        <f t="shared" si="3"/>
        <v>65 10 ROOSEVELT AVE, WOODSIDE, NY 11377</v>
      </c>
    </row>
    <row r="112" spans="1:11" x14ac:dyDescent="0.25">
      <c r="A112" s="118" t="str">
        <f t="shared" si="2"/>
        <v>FLUSHINGISLANDCORP</v>
      </c>
      <c r="B112" s="120" t="s">
        <v>694</v>
      </c>
      <c r="C112" s="111" t="s">
        <v>1793</v>
      </c>
      <c r="D112" s="112" t="s">
        <v>1695</v>
      </c>
      <c r="E112" s="113" t="s">
        <v>310</v>
      </c>
      <c r="F112" s="113" t="s">
        <v>695</v>
      </c>
      <c r="G112" s="112"/>
      <c r="H112" s="114"/>
      <c r="I112" s="112" t="s">
        <v>696</v>
      </c>
      <c r="J112" s="115" t="s">
        <v>697</v>
      </c>
      <c r="K112" s="84" t="str">
        <f t="shared" si="3"/>
        <v>655 FLUSHING AVE, NEW YORK, NY 11206</v>
      </c>
    </row>
    <row r="113" spans="1:11" x14ac:dyDescent="0.25">
      <c r="A113" s="118" t="str">
        <f t="shared" si="2"/>
        <v>MIDDLEVILLAGEDELIINC</v>
      </c>
      <c r="B113" s="120" t="s">
        <v>698</v>
      </c>
      <c r="C113" s="111" t="s">
        <v>1794</v>
      </c>
      <c r="D113" s="112" t="s">
        <v>1795</v>
      </c>
      <c r="E113" s="113" t="s">
        <v>310</v>
      </c>
      <c r="F113" s="113" t="s">
        <v>699</v>
      </c>
      <c r="G113" s="112"/>
      <c r="H113" s="114"/>
      <c r="I113" s="112" t="s">
        <v>700</v>
      </c>
      <c r="J113" s="115" t="s">
        <v>701</v>
      </c>
      <c r="K113" s="84" t="str">
        <f t="shared" si="3"/>
        <v>6676 69TH STREET, MIDDLE VILLAGE, NY 11379</v>
      </c>
    </row>
    <row r="114" spans="1:11" x14ac:dyDescent="0.25">
      <c r="A114" s="118" t="str">
        <f t="shared" si="2"/>
        <v>SHIVSHAKTEEINC</v>
      </c>
      <c r="B114" s="120" t="s">
        <v>702</v>
      </c>
      <c r="C114" s="111" t="s">
        <v>1796</v>
      </c>
      <c r="D114" s="112" t="s">
        <v>1667</v>
      </c>
      <c r="E114" s="113" t="s">
        <v>310</v>
      </c>
      <c r="F114" s="113" t="s">
        <v>658</v>
      </c>
      <c r="G114" s="112"/>
      <c r="H114" s="114"/>
      <c r="I114" s="112" t="s">
        <v>703</v>
      </c>
      <c r="J114" s="115" t="s">
        <v>704</v>
      </c>
      <c r="K114" s="84" t="str">
        <f t="shared" si="3"/>
        <v>66-99 FRESHPOND RD, RIDGEWOOD, NY 11385</v>
      </c>
    </row>
    <row r="115" spans="1:11" x14ac:dyDescent="0.25">
      <c r="A115" s="118" t="str">
        <f t="shared" si="2"/>
        <v>FRESHPONDNEWSSTANDINC</v>
      </c>
      <c r="B115" s="120" t="s">
        <v>705</v>
      </c>
      <c r="C115" s="111" t="s">
        <v>1797</v>
      </c>
      <c r="D115" s="112" t="s">
        <v>1667</v>
      </c>
      <c r="E115" s="113" t="s">
        <v>310</v>
      </c>
      <c r="F115" s="113" t="s">
        <v>688</v>
      </c>
      <c r="G115" s="112"/>
      <c r="H115" s="114"/>
      <c r="I115" s="112" t="s">
        <v>706</v>
      </c>
      <c r="J115" s="115" t="s">
        <v>707</v>
      </c>
      <c r="K115" s="84" t="str">
        <f t="shared" si="3"/>
        <v>6706 FRESH POND ROAD, RIDGEWOOD, NY 11365</v>
      </c>
    </row>
    <row r="116" spans="1:11" x14ac:dyDescent="0.25">
      <c r="A116" s="118" t="str">
        <f t="shared" si="2"/>
        <v>RIDHI&amp;SIDHIFOODINC</v>
      </c>
      <c r="B116" s="120" t="s">
        <v>708</v>
      </c>
      <c r="C116" s="111" t="s">
        <v>1798</v>
      </c>
      <c r="D116" s="112" t="s">
        <v>1795</v>
      </c>
      <c r="E116" s="113" t="s">
        <v>310</v>
      </c>
      <c r="F116" s="113" t="s">
        <v>699</v>
      </c>
      <c r="G116" s="112"/>
      <c r="H116" s="114"/>
      <c r="I116" s="112" t="s">
        <v>709</v>
      </c>
      <c r="J116" s="115" t="s">
        <v>710</v>
      </c>
      <c r="K116" s="84" t="str">
        <f t="shared" si="3"/>
        <v>6801 79TH STREET, MIDDLE VILLAGE, NY 11379</v>
      </c>
    </row>
    <row r="117" spans="1:11" x14ac:dyDescent="0.25">
      <c r="A117" s="118" t="str">
        <f t="shared" si="2"/>
        <v>DHAKABAZARHALAMEAT&amp;FI</v>
      </c>
      <c r="B117" s="120" t="s">
        <v>711</v>
      </c>
      <c r="C117" s="111" t="s">
        <v>1799</v>
      </c>
      <c r="D117" s="112" t="s">
        <v>1742</v>
      </c>
      <c r="E117" s="113" t="s">
        <v>310</v>
      </c>
      <c r="F117" s="113" t="s">
        <v>516</v>
      </c>
      <c r="G117" s="112"/>
      <c r="H117" s="114"/>
      <c r="I117" s="112" t="s">
        <v>712</v>
      </c>
      <c r="J117" s="115" t="s">
        <v>713</v>
      </c>
      <c r="K117" s="84" t="str">
        <f t="shared" si="3"/>
        <v>6917 NORTHERN BLVD, WOODSIDE, NY 11377</v>
      </c>
    </row>
    <row r="118" spans="1:11" x14ac:dyDescent="0.25">
      <c r="A118" s="118" t="str">
        <f t="shared" si="2"/>
        <v>GNPKISANCORP.</v>
      </c>
      <c r="B118" s="120" t="s">
        <v>714</v>
      </c>
      <c r="C118" s="111" t="s">
        <v>1800</v>
      </c>
      <c r="D118" s="112" t="s">
        <v>1705</v>
      </c>
      <c r="E118" s="113" t="s">
        <v>310</v>
      </c>
      <c r="F118" s="113" t="s">
        <v>715</v>
      </c>
      <c r="G118" s="112"/>
      <c r="H118" s="114"/>
      <c r="I118" s="112" t="s">
        <v>716</v>
      </c>
      <c r="J118" s="115" t="s">
        <v>717</v>
      </c>
      <c r="K118" s="84" t="str">
        <f t="shared" si="3"/>
        <v>70-80 KISSAN BLVD., FLUSHING, NY 11367</v>
      </c>
    </row>
    <row r="119" spans="1:11" x14ac:dyDescent="0.25">
      <c r="A119" s="118" t="str">
        <f t="shared" si="2"/>
        <v>BENNY&amp;SONS</v>
      </c>
      <c r="B119" s="120" t="s">
        <v>718</v>
      </c>
      <c r="C119" s="111" t="s">
        <v>1801</v>
      </c>
      <c r="D119" s="112" t="s">
        <v>1802</v>
      </c>
      <c r="E119" s="113" t="s">
        <v>310</v>
      </c>
      <c r="F119" s="113" t="s">
        <v>658</v>
      </c>
      <c r="G119" s="112"/>
      <c r="H119" s="114"/>
      <c r="I119" s="112" t="s">
        <v>719</v>
      </c>
      <c r="J119" s="115" t="s">
        <v>720</v>
      </c>
      <c r="K119" s="84" t="str">
        <f t="shared" si="3"/>
        <v>70-01 MYRTLE AVE, GLENDALE, NY 11385</v>
      </c>
    </row>
    <row r="120" spans="1:11" x14ac:dyDescent="0.25">
      <c r="A120" s="118" t="str">
        <f t="shared" si="2"/>
        <v>SHIVALAYDELIINC</v>
      </c>
      <c r="B120" s="120" t="s">
        <v>721</v>
      </c>
      <c r="C120" s="111" t="s">
        <v>1609</v>
      </c>
      <c r="D120" s="112" t="s">
        <v>1705</v>
      </c>
      <c r="E120" s="113" t="s">
        <v>310</v>
      </c>
      <c r="F120" s="113" t="s">
        <v>715</v>
      </c>
      <c r="G120" s="112"/>
      <c r="H120" s="114"/>
      <c r="I120" s="112" t="s">
        <v>722</v>
      </c>
      <c r="J120" s="115" t="s">
        <v>723</v>
      </c>
      <c r="K120" s="84" t="str">
        <f t="shared" si="3"/>
        <v>7106 KISSENA BLVD, FLUSHING, NY 11367</v>
      </c>
    </row>
    <row r="121" spans="1:11" x14ac:dyDescent="0.25">
      <c r="A121" s="118" t="str">
        <f t="shared" si="2"/>
        <v>QUICKSTOP</v>
      </c>
      <c r="B121" s="120" t="s">
        <v>724</v>
      </c>
      <c r="C121" s="111" t="s">
        <v>1803</v>
      </c>
      <c r="D121" s="112" t="s">
        <v>1795</v>
      </c>
      <c r="E121" s="113" t="s">
        <v>310</v>
      </c>
      <c r="F121" s="113" t="s">
        <v>699</v>
      </c>
      <c r="G121" s="112"/>
      <c r="H121" s="114"/>
      <c r="I121" s="112" t="s">
        <v>725</v>
      </c>
      <c r="J121" s="115" t="s">
        <v>726</v>
      </c>
      <c r="K121" s="84" t="str">
        <f t="shared" si="3"/>
        <v>7117 ELIOT AVE, MIDDLE VILLAGE, NY 11379</v>
      </c>
    </row>
    <row r="122" spans="1:11" x14ac:dyDescent="0.25">
      <c r="A122" s="118" t="str">
        <f t="shared" si="2"/>
        <v>AKOTAMEATMARKCOINC</v>
      </c>
      <c r="B122" s="120" t="s">
        <v>727</v>
      </c>
      <c r="C122" s="111" t="s">
        <v>1610</v>
      </c>
      <c r="D122" s="112" t="s">
        <v>1683</v>
      </c>
      <c r="E122" s="113" t="s">
        <v>310</v>
      </c>
      <c r="F122" s="113" t="s">
        <v>560</v>
      </c>
      <c r="G122" s="112"/>
      <c r="H122" s="114"/>
      <c r="I122" s="112" t="s">
        <v>728</v>
      </c>
      <c r="J122" s="115" t="s">
        <v>729</v>
      </c>
      <c r="K122" s="84" t="str">
        <f t="shared" si="3"/>
        <v>40-04 73RD STREET, JACKSON HEIGHTS, NY 11372</v>
      </c>
    </row>
    <row r="123" spans="1:11" x14ac:dyDescent="0.25">
      <c r="A123" s="118" t="str">
        <f t="shared" si="2"/>
        <v>SHAH'SDELIINC</v>
      </c>
      <c r="B123" s="120" t="s">
        <v>730</v>
      </c>
      <c r="C123" s="111" t="s">
        <v>1804</v>
      </c>
      <c r="D123" s="112" t="s">
        <v>1805</v>
      </c>
      <c r="E123" s="113" t="s">
        <v>310</v>
      </c>
      <c r="F123" s="113" t="s">
        <v>560</v>
      </c>
      <c r="G123" s="112"/>
      <c r="H123" s="114"/>
      <c r="I123" s="112" t="s">
        <v>731</v>
      </c>
      <c r="J123" s="115" t="s">
        <v>732</v>
      </c>
      <c r="K123" s="84" t="str">
        <f t="shared" si="3"/>
        <v>7403 37TH AVE, JACKSON HTS, NY 11372</v>
      </c>
    </row>
    <row r="124" spans="1:11" x14ac:dyDescent="0.25">
      <c r="A124" s="118" t="str">
        <f t="shared" si="2"/>
        <v>I&amp;YNEWSANDCANDYINC</v>
      </c>
      <c r="B124" s="120" t="s">
        <v>187</v>
      </c>
      <c r="C124" s="111" t="s">
        <v>1806</v>
      </c>
      <c r="D124" s="112" t="s">
        <v>1683</v>
      </c>
      <c r="E124" s="113" t="s">
        <v>310</v>
      </c>
      <c r="F124" s="113" t="s">
        <v>560</v>
      </c>
      <c r="G124" s="112"/>
      <c r="H124" s="114"/>
      <c r="I124" s="112" t="s">
        <v>733</v>
      </c>
      <c r="J124" s="115" t="s">
        <v>734</v>
      </c>
      <c r="K124" s="84" t="str">
        <f t="shared" si="3"/>
        <v>74-19A ROOSEVELT AVENUE, JACKSON HEIGHTS, NY 11372</v>
      </c>
    </row>
    <row r="125" spans="1:11" x14ac:dyDescent="0.25">
      <c r="A125" s="118" t="str">
        <f t="shared" si="2"/>
        <v>SURBHIENTERPRISE,INC</v>
      </c>
      <c r="B125" s="120" t="s">
        <v>735</v>
      </c>
      <c r="C125" s="111" t="s">
        <v>1807</v>
      </c>
      <c r="D125" s="112" t="s">
        <v>1795</v>
      </c>
      <c r="E125" s="113" t="s">
        <v>310</v>
      </c>
      <c r="F125" s="113" t="s">
        <v>699</v>
      </c>
      <c r="G125" s="112"/>
      <c r="H125" s="114"/>
      <c r="I125" s="112" t="s">
        <v>736</v>
      </c>
      <c r="J125" s="115" t="s">
        <v>737</v>
      </c>
      <c r="K125" s="84" t="str">
        <f t="shared" si="3"/>
        <v>7504 MTYPLN AVE, MIDDLE VILLAGE, NY 11379</v>
      </c>
    </row>
    <row r="126" spans="1:11" x14ac:dyDescent="0.25">
      <c r="A126" s="118" t="str">
        <f t="shared" si="2"/>
        <v>AMERICANDESIBAZAR</v>
      </c>
      <c r="B126" s="120" t="s">
        <v>738</v>
      </c>
      <c r="C126" s="111" t="s">
        <v>1808</v>
      </c>
      <c r="D126" s="112" t="s">
        <v>1683</v>
      </c>
      <c r="E126" s="113" t="s">
        <v>310</v>
      </c>
      <c r="F126" s="113" t="s">
        <v>739</v>
      </c>
      <c r="G126" s="112"/>
      <c r="H126" s="114"/>
      <c r="I126" s="112" t="s">
        <v>740</v>
      </c>
      <c r="J126" s="115" t="s">
        <v>741</v>
      </c>
      <c r="K126" s="84" t="str">
        <f t="shared" si="3"/>
        <v>75-10 31ST AVE, JACKSON HEIGHTS, NY 11370</v>
      </c>
    </row>
    <row r="127" spans="1:11" x14ac:dyDescent="0.25">
      <c r="A127" s="118" t="str">
        <f t="shared" si="2"/>
        <v>SHAHNEWSSTAND</v>
      </c>
      <c r="B127" s="120" t="s">
        <v>742</v>
      </c>
      <c r="C127" s="111" t="s">
        <v>1809</v>
      </c>
      <c r="D127" s="112" t="s">
        <v>1657</v>
      </c>
      <c r="E127" s="113" t="s">
        <v>310</v>
      </c>
      <c r="F127" s="113" t="s">
        <v>739</v>
      </c>
      <c r="G127" s="112"/>
      <c r="H127" s="114"/>
      <c r="I127" s="112" t="s">
        <v>743</v>
      </c>
      <c r="J127" s="115" t="s">
        <v>744</v>
      </c>
      <c r="K127" s="84" t="str">
        <f t="shared" si="3"/>
        <v>7902 21ST AVE, EAST ELMHURST, NY 11370</v>
      </c>
    </row>
    <row r="128" spans="1:11" x14ac:dyDescent="0.25">
      <c r="A128" s="118" t="str">
        <f t="shared" si="2"/>
        <v>79-07EXPRESSNEWS,INC</v>
      </c>
      <c r="B128" s="120" t="s">
        <v>745</v>
      </c>
      <c r="C128" s="111" t="s">
        <v>1611</v>
      </c>
      <c r="D128" s="112" t="s">
        <v>1705</v>
      </c>
      <c r="E128" s="113" t="s">
        <v>310</v>
      </c>
      <c r="F128" s="113" t="s">
        <v>715</v>
      </c>
      <c r="G128" s="112"/>
      <c r="H128" s="114"/>
      <c r="I128" s="112" t="s">
        <v>746</v>
      </c>
      <c r="J128" s="115" t="s">
        <v>747</v>
      </c>
      <c r="K128" s="84" t="str">
        <f t="shared" si="3"/>
        <v>79-07 MAIN STREET, FLUSHING, NY 11367</v>
      </c>
    </row>
    <row r="129" spans="1:11" x14ac:dyDescent="0.25">
      <c r="A129" s="118" t="str">
        <f t="shared" si="2"/>
        <v>MANEWSGROCERYINC</v>
      </c>
      <c r="B129" s="120" t="s">
        <v>748</v>
      </c>
      <c r="C129" s="111" t="s">
        <v>1810</v>
      </c>
      <c r="D129" s="112" t="s">
        <v>1683</v>
      </c>
      <c r="E129" s="113" t="s">
        <v>310</v>
      </c>
      <c r="F129" s="113" t="s">
        <v>560</v>
      </c>
      <c r="G129" s="112"/>
      <c r="H129" s="114"/>
      <c r="I129" s="112" t="s">
        <v>749</v>
      </c>
      <c r="J129" s="115" t="s">
        <v>750</v>
      </c>
      <c r="K129" s="84" t="str">
        <f t="shared" si="3"/>
        <v>7923 NORTHERN BLVD, JACKSON HEIGHTS, NY 11372</v>
      </c>
    </row>
    <row r="130" spans="1:11" x14ac:dyDescent="0.25">
      <c r="A130" s="118" t="str">
        <f t="shared" si="2"/>
        <v>8001GOURMETDELIINC</v>
      </c>
      <c r="B130" s="120" t="s">
        <v>751</v>
      </c>
      <c r="C130" s="111" t="s">
        <v>1811</v>
      </c>
      <c r="D130" s="112" t="s">
        <v>1683</v>
      </c>
      <c r="E130" s="113" t="s">
        <v>310</v>
      </c>
      <c r="F130" s="113" t="s">
        <v>560</v>
      </c>
      <c r="G130" s="112"/>
      <c r="H130" s="114"/>
      <c r="I130" s="112" t="s">
        <v>752</v>
      </c>
      <c r="J130" s="115" t="s">
        <v>753</v>
      </c>
      <c r="K130" s="84" t="str">
        <f t="shared" si="3"/>
        <v>8001 NORTHERN BLVD, JACKSON HEIGHTS, NY 11372</v>
      </c>
    </row>
    <row r="131" spans="1:11" x14ac:dyDescent="0.25">
      <c r="A131" s="118" t="str">
        <f t="shared" ref="A131:A194" si="4">SUBSTITUTE(B131," ","")</f>
        <v>SHIVSHAKTICONV.INC</v>
      </c>
      <c r="B131" s="120" t="s">
        <v>754</v>
      </c>
      <c r="C131" s="111" t="s">
        <v>1812</v>
      </c>
      <c r="D131" s="112" t="s">
        <v>1698</v>
      </c>
      <c r="E131" s="113" t="s">
        <v>310</v>
      </c>
      <c r="F131" s="113" t="s">
        <v>755</v>
      </c>
      <c r="G131" s="112"/>
      <c r="H131" s="114"/>
      <c r="I131" s="112" t="s">
        <v>756</v>
      </c>
      <c r="J131" s="115" t="s">
        <v>757</v>
      </c>
      <c r="K131" s="84" t="str">
        <f t="shared" ref="K131:K194" si="5">C131&amp;", "&amp;D131&amp;", "&amp;E131&amp;" "&amp;F131</f>
        <v>803 NOSTRAND AVE, BROOKLYN, NY 11225</v>
      </c>
    </row>
    <row r="132" spans="1:11" x14ac:dyDescent="0.25">
      <c r="A132" s="118" t="str">
        <f t="shared" si="4"/>
        <v>NILKANTHCONVENIENCEINC</v>
      </c>
      <c r="B132" s="120" t="s">
        <v>758</v>
      </c>
      <c r="C132" s="111" t="s">
        <v>1813</v>
      </c>
      <c r="D132" s="112" t="s">
        <v>1660</v>
      </c>
      <c r="E132" s="113" t="s">
        <v>310</v>
      </c>
      <c r="F132" s="113" t="s">
        <v>397</v>
      </c>
      <c r="G132" s="112"/>
      <c r="H132" s="114"/>
      <c r="I132" s="112" t="s">
        <v>759</v>
      </c>
      <c r="J132" s="115" t="s">
        <v>760</v>
      </c>
      <c r="K132" s="84" t="str">
        <f t="shared" si="5"/>
        <v>815 COLLEGE POINT BLVD, COLLEGE POINT, NY 11356</v>
      </c>
    </row>
    <row r="133" spans="1:11" x14ac:dyDescent="0.25">
      <c r="A133" s="118" t="str">
        <f t="shared" si="4"/>
        <v>STOP&amp;CARRYCONVE.INC</v>
      </c>
      <c r="B133" s="120" t="s">
        <v>761</v>
      </c>
      <c r="C133" s="111" t="s">
        <v>1814</v>
      </c>
      <c r="D133" s="112" t="s">
        <v>1683</v>
      </c>
      <c r="E133" s="113" t="s">
        <v>310</v>
      </c>
      <c r="F133" s="113" t="s">
        <v>560</v>
      </c>
      <c r="G133" s="112"/>
      <c r="H133" s="114"/>
      <c r="I133" s="112" t="s">
        <v>762</v>
      </c>
      <c r="J133" s="115" t="s">
        <v>763</v>
      </c>
      <c r="K133" s="84" t="str">
        <f t="shared" si="5"/>
        <v>82-02 NORTHERN BLVD, JACKSON HEIGHTS, NY 11372</v>
      </c>
    </row>
    <row r="134" spans="1:11" x14ac:dyDescent="0.25">
      <c r="A134" s="118" t="str">
        <f t="shared" si="4"/>
        <v>YOURWHOLESOMEFOODNO2</v>
      </c>
      <c r="B134" s="120" t="s">
        <v>764</v>
      </c>
      <c r="C134" s="111" t="s">
        <v>1815</v>
      </c>
      <c r="D134" s="112" t="s">
        <v>1657</v>
      </c>
      <c r="E134" s="113" t="s">
        <v>310</v>
      </c>
      <c r="F134" s="113" t="s">
        <v>739</v>
      </c>
      <c r="G134" s="112"/>
      <c r="H134" s="114"/>
      <c r="I134" s="112" t="s">
        <v>765</v>
      </c>
      <c r="J134" s="115" t="s">
        <v>766</v>
      </c>
      <c r="K134" s="84" t="str">
        <f t="shared" si="5"/>
        <v>8220 31ST AVE, EAST ELMHURST, NY 11370</v>
      </c>
    </row>
    <row r="135" spans="1:11" x14ac:dyDescent="0.25">
      <c r="A135" s="118" t="str">
        <f t="shared" si="4"/>
        <v>LUCKYHUANGGROCERYSTR</v>
      </c>
      <c r="B135" s="120" t="s">
        <v>767</v>
      </c>
      <c r="C135" s="111" t="s">
        <v>1816</v>
      </c>
      <c r="D135" s="112" t="s">
        <v>1817</v>
      </c>
      <c r="E135" s="113" t="s">
        <v>310</v>
      </c>
      <c r="F135" s="113" t="s">
        <v>632</v>
      </c>
      <c r="G135" s="112"/>
      <c r="H135" s="114"/>
      <c r="I135" s="112" t="s">
        <v>768</v>
      </c>
      <c r="J135" s="115" t="s">
        <v>769</v>
      </c>
      <c r="K135" s="84" t="str">
        <f t="shared" si="5"/>
        <v>82-61 BROADWAY, ELMHURST, NY 11373</v>
      </c>
    </row>
    <row r="136" spans="1:11" x14ac:dyDescent="0.25">
      <c r="A136" s="118" t="str">
        <f t="shared" si="4"/>
        <v>836EASTINC</v>
      </c>
      <c r="B136" s="120" t="s">
        <v>770</v>
      </c>
      <c r="C136" s="111" t="s">
        <v>1818</v>
      </c>
      <c r="D136" s="112" t="s">
        <v>1722</v>
      </c>
      <c r="E136" s="113" t="s">
        <v>310</v>
      </c>
      <c r="F136" s="113" t="s">
        <v>771</v>
      </c>
      <c r="G136" s="112"/>
      <c r="H136" s="114"/>
      <c r="I136" s="112" t="s">
        <v>772</v>
      </c>
      <c r="J136" s="115" t="s">
        <v>773</v>
      </c>
      <c r="K136" s="84" t="str">
        <f t="shared" si="5"/>
        <v>836 E 233RD STREET, BRONX, NY 10466</v>
      </c>
    </row>
    <row r="137" spans="1:11" x14ac:dyDescent="0.25">
      <c r="A137" s="118" t="str">
        <f t="shared" si="4"/>
        <v>N&amp;KSUPERMART,INC</v>
      </c>
      <c r="B137" s="120" t="s">
        <v>774</v>
      </c>
      <c r="C137" s="111" t="s">
        <v>775</v>
      </c>
      <c r="D137" s="112" t="s">
        <v>1683</v>
      </c>
      <c r="E137" s="113" t="s">
        <v>310</v>
      </c>
      <c r="F137" s="113" t="s">
        <v>560</v>
      </c>
      <c r="G137" s="112"/>
      <c r="H137" s="114"/>
      <c r="I137" s="112" t="s">
        <v>776</v>
      </c>
      <c r="J137" s="115" t="s">
        <v>777</v>
      </c>
      <c r="K137" s="84" t="str">
        <f t="shared" si="5"/>
        <v>83-19 NORTHERN BOULEVARD, JACKSON HEIGHTS, NY 11372</v>
      </c>
    </row>
    <row r="138" spans="1:11" x14ac:dyDescent="0.25">
      <c r="A138" s="118" t="str">
        <f t="shared" si="4"/>
        <v>WHITNEYGROCERYINC.</v>
      </c>
      <c r="B138" s="120" t="s">
        <v>778</v>
      </c>
      <c r="C138" s="111" t="s">
        <v>1819</v>
      </c>
      <c r="D138" s="112" t="s">
        <v>1817</v>
      </c>
      <c r="E138" s="113" t="s">
        <v>310</v>
      </c>
      <c r="F138" s="113" t="s">
        <v>632</v>
      </c>
      <c r="G138" s="112"/>
      <c r="H138" s="114"/>
      <c r="I138" s="112" t="s">
        <v>779</v>
      </c>
      <c r="J138" s="115" t="s">
        <v>780</v>
      </c>
      <c r="K138" s="84" t="str">
        <f t="shared" si="5"/>
        <v>8525 WHITNEY AVE, ELMHURST, NY 11373</v>
      </c>
    </row>
    <row r="139" spans="1:11" x14ac:dyDescent="0.25">
      <c r="A139" s="118" t="str">
        <f t="shared" si="4"/>
        <v>YOGI8604</v>
      </c>
      <c r="B139" s="120" t="s">
        <v>781</v>
      </c>
      <c r="C139" s="111" t="s">
        <v>1820</v>
      </c>
      <c r="D139" s="112" t="s">
        <v>1698</v>
      </c>
      <c r="E139" s="113" t="s">
        <v>310</v>
      </c>
      <c r="F139" s="113" t="s">
        <v>782</v>
      </c>
      <c r="G139" s="112"/>
      <c r="H139" s="114"/>
      <c r="I139" s="112" t="s">
        <v>783</v>
      </c>
      <c r="J139" s="115" t="s">
        <v>784</v>
      </c>
      <c r="K139" s="84" t="str">
        <f t="shared" si="5"/>
        <v>86 04 4 TH AVE, BROOKLYN, NY 11209</v>
      </c>
    </row>
    <row r="140" spans="1:11" x14ac:dyDescent="0.25">
      <c r="A140" s="118" t="str">
        <f t="shared" si="4"/>
        <v>SHARMINCONVENIENCESTI</v>
      </c>
      <c r="B140" s="120" t="s">
        <v>785</v>
      </c>
      <c r="C140" s="111" t="s">
        <v>1821</v>
      </c>
      <c r="D140" s="112" t="s">
        <v>1683</v>
      </c>
      <c r="E140" s="113" t="s">
        <v>310</v>
      </c>
      <c r="F140" s="113" t="s">
        <v>560</v>
      </c>
      <c r="G140" s="112"/>
      <c r="H140" s="114"/>
      <c r="I140" s="112" t="s">
        <v>786</v>
      </c>
      <c r="J140" s="115" t="s">
        <v>787</v>
      </c>
      <c r="K140" s="84" t="str">
        <f t="shared" si="5"/>
        <v>8618 37THAVE, JACKSON HEIGHTS, NY 11372</v>
      </c>
    </row>
    <row r="141" spans="1:11" x14ac:dyDescent="0.25">
      <c r="A141" s="118" t="str">
        <f t="shared" si="4"/>
        <v>MICHAELDELIGRILLCORP</v>
      </c>
      <c r="B141" s="120" t="s">
        <v>788</v>
      </c>
      <c r="C141" s="111" t="s">
        <v>1822</v>
      </c>
      <c r="D141" s="112" t="s">
        <v>1817</v>
      </c>
      <c r="E141" s="113" t="s">
        <v>310</v>
      </c>
      <c r="F141" s="113" t="s">
        <v>632</v>
      </c>
      <c r="G141" s="112"/>
      <c r="H141" s="114"/>
      <c r="I141" s="112" t="s">
        <v>789</v>
      </c>
      <c r="J141" s="115" t="s">
        <v>790</v>
      </c>
      <c r="K141" s="84" t="str">
        <f t="shared" si="5"/>
        <v>8640 57TH AVE, ELMHURST, NY 11373</v>
      </c>
    </row>
    <row r="142" spans="1:11" x14ac:dyDescent="0.25">
      <c r="A142" s="118" t="str">
        <f t="shared" si="4"/>
        <v>104CANDYCORP.</v>
      </c>
      <c r="B142" s="120" t="s">
        <v>791</v>
      </c>
      <c r="C142" s="111" t="s">
        <v>1612</v>
      </c>
      <c r="D142" s="112" t="s">
        <v>1661</v>
      </c>
      <c r="E142" s="113" t="s">
        <v>310</v>
      </c>
      <c r="F142" s="113" t="s">
        <v>351</v>
      </c>
      <c r="G142" s="112"/>
      <c r="H142" s="114"/>
      <c r="I142" s="112" t="s">
        <v>792</v>
      </c>
      <c r="J142" s="115" t="s">
        <v>793</v>
      </c>
      <c r="K142" s="84" t="str">
        <f t="shared" si="5"/>
        <v>8691 104TH STREET, JAMICA, NY 11418</v>
      </c>
    </row>
    <row r="143" spans="1:11" x14ac:dyDescent="0.25">
      <c r="A143" s="118" t="str">
        <f t="shared" si="4"/>
        <v>YJELMHURSTGROCERYINC</v>
      </c>
      <c r="B143" s="120" t="s">
        <v>794</v>
      </c>
      <c r="C143" s="111" t="s">
        <v>1823</v>
      </c>
      <c r="D143" s="112" t="s">
        <v>1817</v>
      </c>
      <c r="E143" s="113" t="s">
        <v>310</v>
      </c>
      <c r="F143" s="113" t="s">
        <v>632</v>
      </c>
      <c r="G143" s="112"/>
      <c r="H143" s="114"/>
      <c r="I143" s="112" t="s">
        <v>795</v>
      </c>
      <c r="J143" s="115" t="s">
        <v>796</v>
      </c>
      <c r="K143" s="84" t="str">
        <f t="shared" si="5"/>
        <v>89-39 ELMHURST AVENUE, ELMHURST, NY 11373</v>
      </c>
    </row>
    <row r="144" spans="1:11" x14ac:dyDescent="0.25">
      <c r="A144" s="118" t="str">
        <f t="shared" si="4"/>
        <v>SEVENDAYSFOODSTOREINC</v>
      </c>
      <c r="B144" s="120" t="s">
        <v>797</v>
      </c>
      <c r="C144" s="111" t="s">
        <v>1824</v>
      </c>
      <c r="D144" s="112" t="s">
        <v>1661</v>
      </c>
      <c r="E144" s="113" t="s">
        <v>310</v>
      </c>
      <c r="F144" s="113" t="s">
        <v>798</v>
      </c>
      <c r="G144" s="112"/>
      <c r="H144" s="114"/>
      <c r="I144" s="112" t="s">
        <v>799</v>
      </c>
      <c r="J144" s="115" t="s">
        <v>800</v>
      </c>
      <c r="K144" s="84" t="str">
        <f t="shared" si="5"/>
        <v>90-83 SUTPHIN BLVD, JAMICA, NY 11435</v>
      </c>
    </row>
    <row r="145" spans="1:11" x14ac:dyDescent="0.25">
      <c r="A145" s="118" t="str">
        <f t="shared" si="4"/>
        <v>BAYRIDGEQUICKSTOPLCC</v>
      </c>
      <c r="B145" s="120" t="s">
        <v>801</v>
      </c>
      <c r="C145" s="111" t="s">
        <v>1825</v>
      </c>
      <c r="D145" s="112" t="s">
        <v>1698</v>
      </c>
      <c r="E145" s="113" t="s">
        <v>310</v>
      </c>
      <c r="F145" s="113" t="s">
        <v>782</v>
      </c>
      <c r="G145" s="112"/>
      <c r="H145" s="114"/>
      <c r="I145" s="112" t="s">
        <v>802</v>
      </c>
      <c r="J145" s="115" t="s">
        <v>803</v>
      </c>
      <c r="K145" s="84" t="str">
        <f t="shared" si="5"/>
        <v>9116 3RD AVE, BROOKLYN, NY 11209</v>
      </c>
    </row>
    <row r="146" spans="1:11" x14ac:dyDescent="0.25">
      <c r="A146" s="118" t="str">
        <f t="shared" si="4"/>
        <v>DLDELIGROCERYCORP.</v>
      </c>
      <c r="B146" s="120" t="s">
        <v>804</v>
      </c>
      <c r="C146" s="111" t="s">
        <v>1826</v>
      </c>
      <c r="D146" s="112" t="s">
        <v>1657</v>
      </c>
      <c r="E146" s="113" t="s">
        <v>310</v>
      </c>
      <c r="F146" s="113" t="s">
        <v>322</v>
      </c>
      <c r="G146" s="112"/>
      <c r="H146" s="114"/>
      <c r="I146" s="112" t="s">
        <v>805</v>
      </c>
      <c r="J146" s="115" t="s">
        <v>806</v>
      </c>
      <c r="K146" s="84" t="str">
        <f t="shared" si="5"/>
        <v>9119 31ST AVE, EAST ELMHURST, NY 11369</v>
      </c>
    </row>
    <row r="147" spans="1:11" x14ac:dyDescent="0.25">
      <c r="A147" s="118" t="str">
        <f t="shared" si="4"/>
        <v>919LOBBYNEWSINC</v>
      </c>
      <c r="B147" s="120" t="s">
        <v>807</v>
      </c>
      <c r="C147" s="111" t="s">
        <v>1827</v>
      </c>
      <c r="D147" s="112" t="s">
        <v>1695</v>
      </c>
      <c r="E147" s="113" t="s">
        <v>310</v>
      </c>
      <c r="F147" s="113" t="s">
        <v>329</v>
      </c>
      <c r="G147" s="112"/>
      <c r="H147" s="114"/>
      <c r="I147" s="112" t="s">
        <v>808</v>
      </c>
      <c r="J147" s="115" t="s">
        <v>809</v>
      </c>
      <c r="K147" s="84" t="str">
        <f t="shared" si="5"/>
        <v>919 3RD AVE, NEW YORK, NY 10022</v>
      </c>
    </row>
    <row r="148" spans="1:11" x14ac:dyDescent="0.25">
      <c r="A148" s="118" t="str">
        <f t="shared" si="4"/>
        <v>MERCEDESGROCERYSTOINC</v>
      </c>
      <c r="B148" s="120" t="s">
        <v>810</v>
      </c>
      <c r="C148" s="111" t="s">
        <v>1613</v>
      </c>
      <c r="D148" s="112" t="s">
        <v>1683</v>
      </c>
      <c r="E148" s="113" t="s">
        <v>310</v>
      </c>
      <c r="F148" s="113" t="s">
        <v>560</v>
      </c>
      <c r="G148" s="112"/>
      <c r="H148" s="114"/>
      <c r="I148" s="112" t="s">
        <v>811</v>
      </c>
      <c r="J148" s="115" t="s">
        <v>812</v>
      </c>
      <c r="K148" s="84" t="str">
        <f t="shared" si="5"/>
        <v>92-09/11 37TH AVE, JACKSON HEIGHTS, NY 11372</v>
      </c>
    </row>
    <row r="149" spans="1:11" x14ac:dyDescent="0.25">
      <c r="A149" s="118" t="str">
        <f t="shared" si="4"/>
        <v>WOODHAVEN9218MARKETIN</v>
      </c>
      <c r="B149" s="120" t="s">
        <v>221</v>
      </c>
      <c r="C149" s="111" t="s">
        <v>1828</v>
      </c>
      <c r="D149" s="112" t="s">
        <v>1668</v>
      </c>
      <c r="E149" s="113" t="s">
        <v>310</v>
      </c>
      <c r="F149" s="113" t="s">
        <v>813</v>
      </c>
      <c r="G149" s="112"/>
      <c r="H149" s="114"/>
      <c r="I149" s="112" t="s">
        <v>814</v>
      </c>
      <c r="J149" s="115" t="s">
        <v>815</v>
      </c>
      <c r="K149" s="84" t="str">
        <f t="shared" si="5"/>
        <v>9218 JAMAICA AVE, WOODHAVEN, NY 11421</v>
      </c>
    </row>
    <row r="150" spans="1:11" x14ac:dyDescent="0.25">
      <c r="A150" s="118" t="str">
        <f t="shared" si="4"/>
        <v>EXPRESSSNACKS&amp;MORE</v>
      </c>
      <c r="B150" s="120" t="s">
        <v>816</v>
      </c>
      <c r="C150" s="111" t="s">
        <v>1829</v>
      </c>
      <c r="D150" s="112" t="s">
        <v>1704</v>
      </c>
      <c r="E150" s="113" t="s">
        <v>310</v>
      </c>
      <c r="F150" s="113" t="s">
        <v>817</v>
      </c>
      <c r="G150" s="112"/>
      <c r="H150" s="114"/>
      <c r="I150" s="112" t="s">
        <v>818</v>
      </c>
      <c r="J150" s="115" t="s">
        <v>819</v>
      </c>
      <c r="K150" s="84" t="str">
        <f t="shared" si="5"/>
        <v>9225 UNION HALL STREET, JAMAICA, NY 11433</v>
      </c>
    </row>
    <row r="151" spans="1:11" x14ac:dyDescent="0.25">
      <c r="A151" s="118" t="str">
        <f t="shared" si="4"/>
        <v>SKYCONVENIENCEINC</v>
      </c>
      <c r="B151" s="120" t="s">
        <v>820</v>
      </c>
      <c r="C151" s="111" t="s">
        <v>1830</v>
      </c>
      <c r="D151" s="112" t="s">
        <v>1683</v>
      </c>
      <c r="E151" s="113" t="s">
        <v>310</v>
      </c>
      <c r="F151" s="113" t="s">
        <v>560</v>
      </c>
      <c r="G151" s="112"/>
      <c r="H151" s="114"/>
      <c r="I151" s="112" t="s">
        <v>821</v>
      </c>
      <c r="J151" s="115" t="s">
        <v>822</v>
      </c>
      <c r="K151" s="84" t="str">
        <f t="shared" si="5"/>
        <v>9410 ROOSEVELT AVE, JACKSON HEIGHTS, NY 11372</v>
      </c>
    </row>
    <row r="152" spans="1:11" x14ac:dyDescent="0.25">
      <c r="A152" s="118" t="str">
        <f t="shared" si="4"/>
        <v>RAHMANCANDY&amp;TOB.INC.</v>
      </c>
      <c r="B152" s="120" t="s">
        <v>823</v>
      </c>
      <c r="C152" s="111" t="s">
        <v>1831</v>
      </c>
      <c r="D152" s="112" t="s">
        <v>1695</v>
      </c>
      <c r="E152" s="113" t="s">
        <v>310</v>
      </c>
      <c r="F152" s="113" t="s">
        <v>824</v>
      </c>
      <c r="G152" s="112"/>
      <c r="H152" s="114"/>
      <c r="I152" s="112" t="s">
        <v>825</v>
      </c>
      <c r="J152" s="115" t="s">
        <v>826</v>
      </c>
      <c r="K152" s="84" t="str">
        <f t="shared" si="5"/>
        <v>94A CHAMBERS STREET, NEW YORK, NY 10007</v>
      </c>
    </row>
    <row r="153" spans="1:11" x14ac:dyDescent="0.25">
      <c r="A153" s="118" t="str">
        <f t="shared" si="4"/>
        <v>REGOPARKDAIRYFARMINC</v>
      </c>
      <c r="B153" s="120" t="s">
        <v>827</v>
      </c>
      <c r="C153" s="111" t="s">
        <v>1614</v>
      </c>
      <c r="D153" s="112" t="s">
        <v>1685</v>
      </c>
      <c r="E153" s="113" t="s">
        <v>310</v>
      </c>
      <c r="F153" s="113" t="s">
        <v>684</v>
      </c>
      <c r="G153" s="112"/>
      <c r="H153" s="114"/>
      <c r="I153" s="112" t="s">
        <v>828</v>
      </c>
      <c r="J153" s="115" t="s">
        <v>829</v>
      </c>
      <c r="K153" s="84" t="str">
        <f t="shared" si="5"/>
        <v>96-22 QUEENS BLVD, NEWYORK, NY 11374</v>
      </c>
    </row>
    <row r="154" spans="1:11" x14ac:dyDescent="0.25">
      <c r="A154" s="118" t="str">
        <f t="shared" si="4"/>
        <v>967FIRSTAVENEWSCORP.</v>
      </c>
      <c r="B154" s="120" t="s">
        <v>830</v>
      </c>
      <c r="C154" s="111" t="s">
        <v>1832</v>
      </c>
      <c r="D154" s="112" t="s">
        <v>1685</v>
      </c>
      <c r="E154" s="113" t="s">
        <v>310</v>
      </c>
      <c r="F154" s="113" t="s">
        <v>329</v>
      </c>
      <c r="G154" s="112"/>
      <c r="H154" s="114"/>
      <c r="I154" s="112" t="s">
        <v>831</v>
      </c>
      <c r="J154" s="115" t="s">
        <v>832</v>
      </c>
      <c r="K154" s="84" t="str">
        <f t="shared" si="5"/>
        <v>967 FIRST AVE, NEWYORK, NY 10022</v>
      </c>
    </row>
    <row r="155" spans="1:11" x14ac:dyDescent="0.25">
      <c r="A155" s="118" t="str">
        <f t="shared" si="4"/>
        <v>FOSTERISLANDCORPORATIO</v>
      </c>
      <c r="B155" s="120" t="s">
        <v>833</v>
      </c>
      <c r="C155" s="111" t="s">
        <v>1833</v>
      </c>
      <c r="D155" s="112" t="s">
        <v>1698</v>
      </c>
      <c r="E155" s="113" t="s">
        <v>310</v>
      </c>
      <c r="F155" s="113" t="s">
        <v>834</v>
      </c>
      <c r="G155" s="112"/>
      <c r="H155" s="114"/>
      <c r="I155" s="112" t="s">
        <v>835</v>
      </c>
      <c r="J155" s="115" t="s">
        <v>836</v>
      </c>
      <c r="K155" s="84" t="str">
        <f t="shared" si="5"/>
        <v>9702 FOSTER AVE, BROOKLYN, NY 11236</v>
      </c>
    </row>
    <row r="156" spans="1:11" x14ac:dyDescent="0.25">
      <c r="A156" s="118" t="str">
        <f t="shared" si="4"/>
        <v>YOGI97CORP.</v>
      </c>
      <c r="B156" s="120" t="s">
        <v>837</v>
      </c>
      <c r="C156" s="111" t="s">
        <v>1834</v>
      </c>
      <c r="D156" s="112" t="s">
        <v>1669</v>
      </c>
      <c r="E156" s="113" t="s">
        <v>310</v>
      </c>
      <c r="F156" s="113" t="s">
        <v>684</v>
      </c>
      <c r="G156" s="112"/>
      <c r="H156" s="114"/>
      <c r="I156" s="112" t="s">
        <v>838</v>
      </c>
      <c r="J156" s="115" t="s">
        <v>839</v>
      </c>
      <c r="K156" s="84" t="str">
        <f t="shared" si="5"/>
        <v>97 15 A QUEENS BLVD., REGO PARK, NY 11374</v>
      </c>
    </row>
    <row r="157" spans="1:11" x14ac:dyDescent="0.25">
      <c r="A157" s="118" t="str">
        <f t="shared" si="4"/>
        <v>ROMARKUNIVERSALFOODLL</v>
      </c>
      <c r="B157" s="120" t="s">
        <v>840</v>
      </c>
      <c r="C157" s="111" t="s">
        <v>1835</v>
      </c>
      <c r="D157" s="112" t="s">
        <v>1789</v>
      </c>
      <c r="E157" s="113" t="s">
        <v>310</v>
      </c>
      <c r="F157" s="113" t="s">
        <v>684</v>
      </c>
      <c r="G157" s="112"/>
      <c r="H157" s="114"/>
      <c r="I157" s="112" t="s">
        <v>841</v>
      </c>
      <c r="J157" s="115" t="s">
        <v>842</v>
      </c>
      <c r="K157" s="84" t="str">
        <f t="shared" si="5"/>
        <v>9748 63RD ROAD, REGOPARK, NY 11374</v>
      </c>
    </row>
    <row r="158" spans="1:11" x14ac:dyDescent="0.25">
      <c r="A158" s="118" t="str">
        <f t="shared" si="4"/>
        <v>A&amp;NDELI&amp;GROCINC</v>
      </c>
      <c r="B158" s="120" t="s">
        <v>843</v>
      </c>
      <c r="C158" s="111" t="s">
        <v>1836</v>
      </c>
      <c r="D158" s="112" t="s">
        <v>1718</v>
      </c>
      <c r="E158" s="113" t="s">
        <v>310</v>
      </c>
      <c r="F158" s="113" t="s">
        <v>467</v>
      </c>
      <c r="G158" s="112"/>
      <c r="H158" s="114"/>
      <c r="I158" s="112" t="s">
        <v>844</v>
      </c>
      <c r="J158" s="115" t="s">
        <v>845</v>
      </c>
      <c r="K158" s="84" t="str">
        <f t="shared" si="5"/>
        <v>3426 STEINWAY STREET, ASTORIA, NY 11101</v>
      </c>
    </row>
    <row r="159" spans="1:11" x14ac:dyDescent="0.25">
      <c r="A159" s="118" t="str">
        <f t="shared" si="4"/>
        <v>AKSHAR108INC</v>
      </c>
      <c r="B159" s="120" t="s">
        <v>846</v>
      </c>
      <c r="C159" s="111" t="s">
        <v>1837</v>
      </c>
      <c r="D159" s="112" t="s">
        <v>1686</v>
      </c>
      <c r="E159" s="113" t="s">
        <v>310</v>
      </c>
      <c r="F159" s="113" t="s">
        <v>334</v>
      </c>
      <c r="G159" s="112"/>
      <c r="H159" s="114"/>
      <c r="I159" s="112" t="s">
        <v>847</v>
      </c>
      <c r="J159" s="115" t="s">
        <v>848</v>
      </c>
      <c r="K159" s="84" t="str">
        <f t="shared" si="5"/>
        <v>64-15 108TH STREET, FOREST HILLS, NY 11375</v>
      </c>
    </row>
    <row r="160" spans="1:11" x14ac:dyDescent="0.25">
      <c r="A160" s="118" t="str">
        <f t="shared" si="4"/>
        <v>SUPERDAIRYMILLINC</v>
      </c>
      <c r="B160" s="120" t="s">
        <v>849</v>
      </c>
      <c r="C160" s="111" t="s">
        <v>1838</v>
      </c>
      <c r="D160" s="112" t="s">
        <v>1704</v>
      </c>
      <c r="E160" s="113" t="s">
        <v>310</v>
      </c>
      <c r="F160" s="113" t="s">
        <v>393</v>
      </c>
      <c r="G160" s="112"/>
      <c r="H160" s="114"/>
      <c r="I160" s="112" t="s">
        <v>850</v>
      </c>
      <c r="J160" s="115" t="s">
        <v>851</v>
      </c>
      <c r="K160" s="84" t="str">
        <f t="shared" si="5"/>
        <v>13720 CROSS BAY BLVD., JAMAICA, NY 11417</v>
      </c>
    </row>
    <row r="161" spans="1:11" x14ac:dyDescent="0.25">
      <c r="A161" s="118" t="str">
        <f t="shared" si="4"/>
        <v>AKSHAR18INC.</v>
      </c>
      <c r="B161" s="120" t="s">
        <v>852</v>
      </c>
      <c r="C161" s="111" t="s">
        <v>1839</v>
      </c>
      <c r="D161" s="112" t="s">
        <v>1698</v>
      </c>
      <c r="E161" s="113" t="s">
        <v>310</v>
      </c>
      <c r="F161" s="113" t="s">
        <v>853</v>
      </c>
      <c r="G161" s="112"/>
      <c r="H161" s="114"/>
      <c r="I161" s="112" t="s">
        <v>854</v>
      </c>
      <c r="J161" s="115" t="s">
        <v>855</v>
      </c>
      <c r="K161" s="84" t="str">
        <f t="shared" si="5"/>
        <v>39-17 18TH AVE, BROOKLYN, NY 11218</v>
      </c>
    </row>
    <row r="162" spans="1:11" x14ac:dyDescent="0.25">
      <c r="A162" s="118" t="str">
        <f t="shared" si="4"/>
        <v>AKSHAR19INC</v>
      </c>
      <c r="B162" s="120" t="s">
        <v>856</v>
      </c>
      <c r="C162" s="111" t="s">
        <v>1615</v>
      </c>
      <c r="D162" s="112" t="s">
        <v>1742</v>
      </c>
      <c r="E162" s="113" t="s">
        <v>310</v>
      </c>
      <c r="F162" s="113" t="s">
        <v>516</v>
      </c>
      <c r="G162" s="112"/>
      <c r="H162" s="114"/>
      <c r="I162" s="112" t="s">
        <v>857</v>
      </c>
      <c r="J162" s="115" t="s">
        <v>858</v>
      </c>
      <c r="K162" s="84" t="str">
        <f t="shared" si="5"/>
        <v>6116 QUEENS BLVD., WOODSIDE, NY 11377</v>
      </c>
    </row>
    <row r="163" spans="1:11" x14ac:dyDescent="0.25">
      <c r="A163" s="118" t="str">
        <f t="shared" si="4"/>
        <v>A1GROCERY</v>
      </c>
      <c r="B163" s="120" t="s">
        <v>859</v>
      </c>
      <c r="C163" s="111" t="s">
        <v>1840</v>
      </c>
      <c r="D163" s="112" t="s">
        <v>1722</v>
      </c>
      <c r="E163" s="113" t="s">
        <v>310</v>
      </c>
      <c r="F163" s="113" t="s">
        <v>860</v>
      </c>
      <c r="G163" s="112"/>
      <c r="H163" s="114"/>
      <c r="I163" s="112" t="s">
        <v>861</v>
      </c>
      <c r="J163" s="115" t="s">
        <v>862</v>
      </c>
      <c r="K163" s="84" t="str">
        <f t="shared" si="5"/>
        <v>3124 EST PREMONT, BRONX, NY 10461</v>
      </c>
    </row>
    <row r="164" spans="1:11" x14ac:dyDescent="0.25">
      <c r="A164" s="118" t="str">
        <f t="shared" si="4"/>
        <v>AKSHAR41INC</v>
      </c>
      <c r="B164" s="120" t="s">
        <v>863</v>
      </c>
      <c r="C164" s="111" t="s">
        <v>1841</v>
      </c>
      <c r="D164" s="112" t="s">
        <v>1705</v>
      </c>
      <c r="E164" s="113" t="s">
        <v>310</v>
      </c>
      <c r="F164" s="113" t="s">
        <v>389</v>
      </c>
      <c r="G164" s="112"/>
      <c r="H164" s="114"/>
      <c r="I164" s="112" t="s">
        <v>864</v>
      </c>
      <c r="J164" s="115" t="s">
        <v>865</v>
      </c>
      <c r="K164" s="84" t="str">
        <f t="shared" si="5"/>
        <v>40-38 UNION STREET, FLUSHING, NY 11354</v>
      </c>
    </row>
    <row r="165" spans="1:11" x14ac:dyDescent="0.25">
      <c r="A165" s="118" t="str">
        <f t="shared" si="4"/>
        <v>AATMAENTERPRISESINC.</v>
      </c>
      <c r="B165" s="120" t="s">
        <v>866</v>
      </c>
      <c r="C165" s="111" t="s">
        <v>1842</v>
      </c>
      <c r="D165" s="112" t="s">
        <v>1742</v>
      </c>
      <c r="E165" s="113" t="s">
        <v>310</v>
      </c>
      <c r="F165" s="113" t="s">
        <v>516</v>
      </c>
      <c r="G165" s="112"/>
      <c r="H165" s="114"/>
      <c r="I165" s="112" t="s">
        <v>867</v>
      </c>
      <c r="J165" s="115" t="s">
        <v>868</v>
      </c>
      <c r="K165" s="84" t="str">
        <f t="shared" si="5"/>
        <v>5015 SKILLMAN AVENUE, WOODSIDE, NY 11377</v>
      </c>
    </row>
    <row r="166" spans="1:11" x14ac:dyDescent="0.25">
      <c r="A166" s="118" t="str">
        <f t="shared" si="4"/>
        <v>ABNEWS&amp;LOTTOINC</v>
      </c>
      <c r="B166" s="120" t="s">
        <v>869</v>
      </c>
      <c r="C166" s="111" t="s">
        <v>1843</v>
      </c>
      <c r="D166" s="112" t="s">
        <v>1742</v>
      </c>
      <c r="E166" s="113" t="s">
        <v>310</v>
      </c>
      <c r="F166" s="113" t="s">
        <v>516</v>
      </c>
      <c r="G166" s="112"/>
      <c r="H166" s="114"/>
      <c r="I166" s="112" t="s">
        <v>870</v>
      </c>
      <c r="J166" s="115" t="s">
        <v>871</v>
      </c>
      <c r="K166" s="84" t="str">
        <f t="shared" si="5"/>
        <v>4002 69TH STREET, WOODSIDE, NY 11377</v>
      </c>
    </row>
    <row r="167" spans="1:11" x14ac:dyDescent="0.25">
      <c r="A167" s="118" t="str">
        <f t="shared" si="4"/>
        <v>AVADHCONVENENCEINC</v>
      </c>
      <c r="B167" s="120" t="s">
        <v>872</v>
      </c>
      <c r="C167" s="111" t="s">
        <v>1844</v>
      </c>
      <c r="D167" s="112" t="s">
        <v>1718</v>
      </c>
      <c r="E167" s="113" t="s">
        <v>310</v>
      </c>
      <c r="F167" s="113" t="s">
        <v>489</v>
      </c>
      <c r="G167" s="112"/>
      <c r="H167" s="114"/>
      <c r="I167" s="112" t="s">
        <v>873</v>
      </c>
      <c r="J167" s="115" t="s">
        <v>874</v>
      </c>
      <c r="K167" s="84" t="str">
        <f t="shared" si="5"/>
        <v>3714 BROADWAY, ASTORIA, NY 11103</v>
      </c>
    </row>
    <row r="168" spans="1:11" x14ac:dyDescent="0.25">
      <c r="A168" s="118" t="str">
        <f t="shared" si="4"/>
        <v>AFRATRADINGINC</v>
      </c>
      <c r="B168" s="120" t="s">
        <v>875</v>
      </c>
      <c r="C168" s="111" t="s">
        <v>1845</v>
      </c>
      <c r="D168" s="112" t="s">
        <v>1817</v>
      </c>
      <c r="E168" s="113" t="s">
        <v>310</v>
      </c>
      <c r="F168" s="113" t="s">
        <v>632</v>
      </c>
      <c r="G168" s="112"/>
      <c r="H168" s="114"/>
      <c r="I168" s="112" t="s">
        <v>876</v>
      </c>
      <c r="J168" s="115" t="s">
        <v>877</v>
      </c>
      <c r="K168" s="84" t="str">
        <f t="shared" si="5"/>
        <v>89-54 ELMHURST AVE, ELMHURST, NY 11373</v>
      </c>
    </row>
    <row r="169" spans="1:11" x14ac:dyDescent="0.25">
      <c r="A169" s="118" t="str">
        <f t="shared" si="4"/>
        <v>ASTORIAGOODCONVENINC</v>
      </c>
      <c r="B169" s="120" t="s">
        <v>878</v>
      </c>
      <c r="C169" s="111" t="s">
        <v>1616</v>
      </c>
      <c r="D169" s="112" t="s">
        <v>1718</v>
      </c>
      <c r="E169" s="113" t="s">
        <v>310</v>
      </c>
      <c r="F169" s="113" t="s">
        <v>455</v>
      </c>
      <c r="G169" s="112"/>
      <c r="H169" s="114"/>
      <c r="I169" s="112" t="s">
        <v>879</v>
      </c>
      <c r="J169" s="115" t="s">
        <v>880</v>
      </c>
      <c r="K169" s="84" t="str">
        <f t="shared" si="5"/>
        <v>30-16 30TH AVENUE, ASTORIA, NY 11102</v>
      </c>
    </row>
    <row r="170" spans="1:11" x14ac:dyDescent="0.25">
      <c r="A170" s="118" t="str">
        <f t="shared" si="4"/>
        <v>ASTORIAGOURNMENTDELI</v>
      </c>
      <c r="B170" s="120" t="s">
        <v>881</v>
      </c>
      <c r="C170" s="111" t="s">
        <v>1846</v>
      </c>
      <c r="D170" s="112" t="s">
        <v>1718</v>
      </c>
      <c r="E170" s="113" t="s">
        <v>310</v>
      </c>
      <c r="F170" s="113" t="s">
        <v>455</v>
      </c>
      <c r="G170" s="112"/>
      <c r="H170" s="114"/>
      <c r="I170" s="112" t="s">
        <v>882</v>
      </c>
      <c r="J170" s="115" t="s">
        <v>883</v>
      </c>
      <c r="K170" s="84" t="str">
        <f t="shared" si="5"/>
        <v>32-14 ASTORIA BLVD, ASTORIA, NY 11102</v>
      </c>
    </row>
    <row r="171" spans="1:11" x14ac:dyDescent="0.25">
      <c r="A171" s="118" t="str">
        <f t="shared" si="4"/>
        <v>AKMARTANDCONVIENCEINC</v>
      </c>
      <c r="B171" s="120" t="s">
        <v>884</v>
      </c>
      <c r="C171" s="111" t="s">
        <v>1847</v>
      </c>
      <c r="D171" s="112" t="s">
        <v>1848</v>
      </c>
      <c r="E171" s="113" t="s">
        <v>310</v>
      </c>
      <c r="F171" s="113" t="s">
        <v>885</v>
      </c>
      <c r="G171" s="112"/>
      <c r="H171" s="114"/>
      <c r="I171" s="112" t="s">
        <v>886</v>
      </c>
      <c r="J171" s="115" t="s">
        <v>887</v>
      </c>
      <c r="K171" s="84" t="str">
        <f t="shared" si="5"/>
        <v>6912 GRAND AVE, MASPETH, NY 11378</v>
      </c>
    </row>
    <row r="172" spans="1:11" x14ac:dyDescent="0.25">
      <c r="A172" s="118" t="str">
        <f t="shared" si="4"/>
        <v>A&amp;LDELIMEATMARKETCOR</v>
      </c>
      <c r="B172" s="120" t="s">
        <v>888</v>
      </c>
      <c r="C172" s="111" t="s">
        <v>1849</v>
      </c>
      <c r="D172" s="112" t="s">
        <v>1656</v>
      </c>
      <c r="E172" s="113" t="s">
        <v>310</v>
      </c>
      <c r="F172" s="113" t="s">
        <v>315</v>
      </c>
      <c r="G172" s="112"/>
      <c r="H172" s="114"/>
      <c r="I172" s="112" t="s">
        <v>889</v>
      </c>
      <c r="J172" s="115" t="s">
        <v>890</v>
      </c>
      <c r="K172" s="84" t="str">
        <f t="shared" si="5"/>
        <v>102 02 37 TH AVE, CORONA, NY 11368</v>
      </c>
    </row>
    <row r="173" spans="1:11" x14ac:dyDescent="0.25">
      <c r="A173" s="118" t="str">
        <f t="shared" si="4"/>
        <v>ALIBABAORGANICINC</v>
      </c>
      <c r="B173" s="120" t="s">
        <v>891</v>
      </c>
      <c r="C173" s="111" t="s">
        <v>1850</v>
      </c>
      <c r="D173" s="112" t="s">
        <v>1685</v>
      </c>
      <c r="E173" s="113" t="s">
        <v>310</v>
      </c>
      <c r="F173" s="113" t="s">
        <v>892</v>
      </c>
      <c r="G173" s="112"/>
      <c r="H173" s="114"/>
      <c r="I173" s="112" t="s">
        <v>893</v>
      </c>
      <c r="J173" s="115" t="s">
        <v>894</v>
      </c>
      <c r="K173" s="84" t="str">
        <f t="shared" si="5"/>
        <v>1 MOTT ST, NEWYORK, NY 10013</v>
      </c>
    </row>
    <row r="174" spans="1:11" x14ac:dyDescent="0.25">
      <c r="A174" s="118" t="str">
        <f t="shared" si="4"/>
        <v>ALLIE'SNEWSSTAND</v>
      </c>
      <c r="B174" s="120" t="s">
        <v>895</v>
      </c>
      <c r="C174" s="111" t="s">
        <v>1851</v>
      </c>
      <c r="D174" s="112" t="s">
        <v>1695</v>
      </c>
      <c r="E174" s="113" t="s">
        <v>310</v>
      </c>
      <c r="F174" s="113" t="s">
        <v>406</v>
      </c>
      <c r="G174" s="112"/>
      <c r="H174" s="114"/>
      <c r="I174" s="112" t="s">
        <v>896</v>
      </c>
      <c r="J174" s="115" t="s">
        <v>897</v>
      </c>
      <c r="K174" s="84" t="str">
        <f t="shared" si="5"/>
        <v>N/W/C BROADWAY &amp; 57ST., NEW YORK, NY 10001</v>
      </c>
    </row>
    <row r="175" spans="1:11" x14ac:dyDescent="0.25">
      <c r="A175" s="118" t="str">
        <f t="shared" si="4"/>
        <v>AMBAYGROCERYCORP</v>
      </c>
      <c r="B175" s="120" t="s">
        <v>898</v>
      </c>
      <c r="C175" s="111" t="s">
        <v>1617</v>
      </c>
      <c r="D175" s="112" t="s">
        <v>1705</v>
      </c>
      <c r="E175" s="113" t="s">
        <v>310</v>
      </c>
      <c r="F175" s="113" t="s">
        <v>715</v>
      </c>
      <c r="G175" s="112"/>
      <c r="H175" s="114"/>
      <c r="I175" s="112" t="s">
        <v>899</v>
      </c>
      <c r="J175" s="115" t="s">
        <v>900</v>
      </c>
      <c r="K175" s="84" t="str">
        <f t="shared" si="5"/>
        <v>69-34 MAIN STREET, FLUSHING, NY 11367</v>
      </c>
    </row>
    <row r="176" spans="1:11" x14ac:dyDescent="0.25">
      <c r="A176" s="118" t="str">
        <f t="shared" si="4"/>
        <v>PATEL,AMBALALB</v>
      </c>
      <c r="B176" s="120" t="s">
        <v>901</v>
      </c>
      <c r="C176" s="111" t="s">
        <v>1852</v>
      </c>
      <c r="D176" s="112" t="s">
        <v>1685</v>
      </c>
      <c r="E176" s="113" t="s">
        <v>310</v>
      </c>
      <c r="F176" s="113" t="s">
        <v>406</v>
      </c>
      <c r="G176" s="112"/>
      <c r="H176" s="114"/>
      <c r="I176" s="112" t="s">
        <v>902</v>
      </c>
      <c r="J176" s="115" t="s">
        <v>903</v>
      </c>
      <c r="K176" s="84" t="str">
        <f t="shared" si="5"/>
        <v>S/E/C 9 AVE WEST 34 ST., NEWYORK, NY 10001</v>
      </c>
    </row>
    <row r="177" spans="1:11" x14ac:dyDescent="0.25">
      <c r="A177" s="118" t="str">
        <f t="shared" si="4"/>
        <v>AMICONVENIENCE</v>
      </c>
      <c r="B177" s="120" t="s">
        <v>904</v>
      </c>
      <c r="C177" s="111" t="s">
        <v>1618</v>
      </c>
      <c r="D177" s="112" t="s">
        <v>1705</v>
      </c>
      <c r="E177" s="113" t="s">
        <v>310</v>
      </c>
      <c r="F177" s="113" t="s">
        <v>715</v>
      </c>
      <c r="G177" s="112"/>
      <c r="H177" s="114"/>
      <c r="I177" s="112" t="s">
        <v>905</v>
      </c>
      <c r="J177" s="115" t="s">
        <v>906</v>
      </c>
      <c r="K177" s="84" t="str">
        <f t="shared" si="5"/>
        <v>75-47 MAIN STREET, FLUSHING, NY 11367</v>
      </c>
    </row>
    <row r="178" spans="1:11" x14ac:dyDescent="0.25">
      <c r="A178" s="118" t="str">
        <f t="shared" si="4"/>
        <v>AMRUTINC;(Q&amp;QDISCOUNT</v>
      </c>
      <c r="B178" s="120" t="s">
        <v>243</v>
      </c>
      <c r="C178" s="111" t="s">
        <v>1853</v>
      </c>
      <c r="D178" s="112" t="s">
        <v>1683</v>
      </c>
      <c r="E178" s="113" t="s">
        <v>310</v>
      </c>
      <c r="F178" s="113" t="s">
        <v>560</v>
      </c>
      <c r="G178" s="112"/>
      <c r="H178" s="114"/>
      <c r="I178" s="112" t="s">
        <v>907</v>
      </c>
      <c r="J178" s="115" t="s">
        <v>908</v>
      </c>
      <c r="K178" s="84" t="str">
        <f t="shared" si="5"/>
        <v>80-02 37TH AVE, JACKSON HEIGHTS, NY 11372</v>
      </c>
    </row>
    <row r="179" spans="1:11" x14ac:dyDescent="0.25">
      <c r="A179" s="118" t="str">
        <f t="shared" si="4"/>
        <v>ANANTACONVENIENTSTORE</v>
      </c>
      <c r="B179" s="120" t="s">
        <v>909</v>
      </c>
      <c r="C179" s="111" t="s">
        <v>1854</v>
      </c>
      <c r="D179" s="112" t="s">
        <v>1718</v>
      </c>
      <c r="E179" s="113" t="s">
        <v>310</v>
      </c>
      <c r="F179" s="113" t="s">
        <v>489</v>
      </c>
      <c r="G179" s="112"/>
      <c r="H179" s="114"/>
      <c r="I179" s="112" t="s">
        <v>910</v>
      </c>
      <c r="J179" s="115" t="s">
        <v>911</v>
      </c>
      <c r="K179" s="84" t="str">
        <f t="shared" si="5"/>
        <v>3402 31ST AVE, ASTORIA, NY 11103</v>
      </c>
    </row>
    <row r="180" spans="1:11" x14ac:dyDescent="0.25">
      <c r="A180" s="118" t="str">
        <f t="shared" si="4"/>
        <v>ANDYGROCERY</v>
      </c>
      <c r="B180" s="120" t="s">
        <v>912</v>
      </c>
      <c r="C180" s="111" t="s">
        <v>1855</v>
      </c>
      <c r="D180" s="112" t="s">
        <v>1718</v>
      </c>
      <c r="E180" s="113" t="s">
        <v>310</v>
      </c>
      <c r="F180" s="113" t="s">
        <v>489</v>
      </c>
      <c r="G180" s="112"/>
      <c r="H180" s="114"/>
      <c r="I180" s="112" t="s">
        <v>913</v>
      </c>
      <c r="J180" s="115" t="s">
        <v>914</v>
      </c>
      <c r="K180" s="84" t="str">
        <f t="shared" si="5"/>
        <v>42-20 34TH AVE, ASTORIA, NY 11103</v>
      </c>
    </row>
    <row r="181" spans="1:11" x14ac:dyDescent="0.25">
      <c r="A181" s="118" t="str">
        <f t="shared" si="4"/>
        <v>AARTISTATIONERY</v>
      </c>
      <c r="B181" s="120" t="s">
        <v>915</v>
      </c>
      <c r="C181" s="111" t="s">
        <v>1856</v>
      </c>
      <c r="D181" s="112" t="s">
        <v>1718</v>
      </c>
      <c r="E181" s="113" t="s">
        <v>310</v>
      </c>
      <c r="F181" s="113" t="s">
        <v>432</v>
      </c>
      <c r="G181" s="112"/>
      <c r="H181" s="114"/>
      <c r="I181" s="112" t="s">
        <v>916</v>
      </c>
      <c r="J181" s="115" t="s">
        <v>917</v>
      </c>
      <c r="K181" s="84" t="str">
        <f t="shared" si="5"/>
        <v>20-08 21ST AVE, ASTORIA, NY 11105</v>
      </c>
    </row>
    <row r="182" spans="1:11" x14ac:dyDescent="0.25">
      <c r="A182" s="118" t="str">
        <f t="shared" si="4"/>
        <v>ARVICONENIENCESTOREIN</v>
      </c>
      <c r="B182" s="120" t="s">
        <v>918</v>
      </c>
      <c r="C182" s="111" t="s">
        <v>1857</v>
      </c>
      <c r="D182" s="112" t="s">
        <v>1848</v>
      </c>
      <c r="E182" s="113" t="s">
        <v>310</v>
      </c>
      <c r="F182" s="113" t="s">
        <v>885</v>
      </c>
      <c r="G182" s="112"/>
      <c r="H182" s="114"/>
      <c r="I182" s="112" t="s">
        <v>919</v>
      </c>
      <c r="J182" s="115" t="s">
        <v>920</v>
      </c>
      <c r="K182" s="84" t="str">
        <f t="shared" si="5"/>
        <v>6065 FRESH POND ROAD, MASPETH, NY 11378</v>
      </c>
    </row>
    <row r="183" spans="1:11" x14ac:dyDescent="0.25">
      <c r="A183" s="118" t="str">
        <f t="shared" si="4"/>
        <v>ALWAYSSUNNYGROCERYLLC</v>
      </c>
      <c r="B183" s="120" t="s">
        <v>921</v>
      </c>
      <c r="C183" s="111" t="s">
        <v>1858</v>
      </c>
      <c r="D183" s="112" t="s">
        <v>1664</v>
      </c>
      <c r="E183" s="113" t="s">
        <v>310</v>
      </c>
      <c r="F183" s="113" t="s">
        <v>311</v>
      </c>
      <c r="G183" s="112"/>
      <c r="H183" s="114"/>
      <c r="I183" s="112" t="s">
        <v>922</v>
      </c>
      <c r="J183" s="115" t="s">
        <v>923</v>
      </c>
      <c r="K183" s="84" t="str">
        <f t="shared" si="5"/>
        <v>3945 43RD AVE, SUNNYSIDE, NY 11104</v>
      </c>
    </row>
    <row r="184" spans="1:11" x14ac:dyDescent="0.25">
      <c r="A184" s="118" t="str">
        <f t="shared" si="4"/>
        <v>ASHILOTTO&amp;CONV.INC</v>
      </c>
      <c r="B184" s="120" t="s">
        <v>924</v>
      </c>
      <c r="C184" s="111" t="s">
        <v>1619</v>
      </c>
      <c r="D184" s="112" t="s">
        <v>1859</v>
      </c>
      <c r="E184" s="113" t="s">
        <v>310</v>
      </c>
      <c r="F184" s="113" t="s">
        <v>925</v>
      </c>
      <c r="G184" s="112"/>
      <c r="H184" s="114"/>
      <c r="I184" s="112" t="s">
        <v>926</v>
      </c>
      <c r="J184" s="115" t="s">
        <v>927</v>
      </c>
      <c r="K184" s="84" t="str">
        <f t="shared" si="5"/>
        <v>11518 LIBERTY AVE, SOUTH RICHMOND HILL, NY 11419</v>
      </c>
    </row>
    <row r="185" spans="1:11" x14ac:dyDescent="0.25">
      <c r="A185" s="118" t="str">
        <f t="shared" si="4"/>
        <v>ASHUDREAMUSA,INC</v>
      </c>
      <c r="B185" s="120" t="s">
        <v>928</v>
      </c>
      <c r="C185" s="111" t="s">
        <v>1860</v>
      </c>
      <c r="D185" s="112" t="s">
        <v>1683</v>
      </c>
      <c r="E185" s="113" t="s">
        <v>310</v>
      </c>
      <c r="F185" s="113" t="s">
        <v>560</v>
      </c>
      <c r="G185" s="112"/>
      <c r="H185" s="114"/>
      <c r="I185" s="112" t="s">
        <v>929</v>
      </c>
      <c r="J185" s="115" t="s">
        <v>930</v>
      </c>
      <c r="K185" s="84" t="str">
        <f t="shared" si="5"/>
        <v>N/E/C 74TH ST, JACKSON HEIGHTS, NY 11372</v>
      </c>
    </row>
    <row r="186" spans="1:11" x14ac:dyDescent="0.25">
      <c r="A186" s="118" t="str">
        <f t="shared" si="4"/>
        <v>BHAKTI70INC</v>
      </c>
      <c r="B186" s="120" t="s">
        <v>931</v>
      </c>
      <c r="C186" s="111" t="s">
        <v>1861</v>
      </c>
      <c r="D186" s="112" t="s">
        <v>1686</v>
      </c>
      <c r="E186" s="113" t="s">
        <v>310</v>
      </c>
      <c r="F186" s="113" t="s">
        <v>334</v>
      </c>
      <c r="G186" s="112"/>
      <c r="H186" s="114"/>
      <c r="I186" s="112" t="s">
        <v>932</v>
      </c>
      <c r="J186" s="115" t="s">
        <v>933</v>
      </c>
      <c r="K186" s="84" t="str">
        <f t="shared" si="5"/>
        <v>7009 AUSTIN ST, FOREST HILLS, NY 11375</v>
      </c>
    </row>
    <row r="187" spans="1:11" x14ac:dyDescent="0.25">
      <c r="A187" s="118" t="str">
        <f t="shared" si="4"/>
        <v>BALVANTPATELNEWSSTAND</v>
      </c>
      <c r="B187" s="120" t="s">
        <v>934</v>
      </c>
      <c r="C187" s="111" t="s">
        <v>1862</v>
      </c>
      <c r="D187" s="112" t="s">
        <v>1695</v>
      </c>
      <c r="E187" s="113" t="s">
        <v>310</v>
      </c>
      <c r="F187" s="113" t="s">
        <v>935</v>
      </c>
      <c r="G187" s="112"/>
      <c r="H187" s="114"/>
      <c r="I187" s="112" t="s">
        <v>936</v>
      </c>
      <c r="J187" s="115" t="s">
        <v>937</v>
      </c>
      <c r="K187" s="84" t="str">
        <f t="shared" si="5"/>
        <v>S/E/C WHITEHALL STREET, NEW YORK, NY 10004</v>
      </c>
    </row>
    <row r="188" spans="1:11" x14ac:dyDescent="0.25">
      <c r="A188" s="118" t="str">
        <f t="shared" si="4"/>
        <v>BANGLABAZARFISHMARKET</v>
      </c>
      <c r="B188" s="120" t="s">
        <v>938</v>
      </c>
      <c r="C188" s="111" t="s">
        <v>1863</v>
      </c>
      <c r="D188" s="112" t="s">
        <v>1664</v>
      </c>
      <c r="E188" s="113" t="s">
        <v>310</v>
      </c>
      <c r="F188" s="113" t="s">
        <v>311</v>
      </c>
      <c r="G188" s="112"/>
      <c r="H188" s="114"/>
      <c r="I188" s="112" t="s">
        <v>939</v>
      </c>
      <c r="J188" s="115" t="s">
        <v>940</v>
      </c>
      <c r="K188" s="84" t="str">
        <f t="shared" si="5"/>
        <v>44-10 43RD AVE, SUNNYSIDE, NY 11104</v>
      </c>
    </row>
    <row r="189" spans="1:11" x14ac:dyDescent="0.25">
      <c r="A189" s="118" t="str">
        <f t="shared" si="4"/>
        <v>BANGLABAZARGROHALAL</v>
      </c>
      <c r="B189" s="120" t="s">
        <v>941</v>
      </c>
      <c r="C189" s="111" t="s">
        <v>942</v>
      </c>
      <c r="D189" s="112" t="s">
        <v>1683</v>
      </c>
      <c r="E189" s="113" t="s">
        <v>310</v>
      </c>
      <c r="F189" s="113" t="s">
        <v>560</v>
      </c>
      <c r="G189" s="112"/>
      <c r="H189" s="114"/>
      <c r="I189" s="112" t="s">
        <v>943</v>
      </c>
      <c r="J189" s="115" t="s">
        <v>944</v>
      </c>
      <c r="K189" s="84" t="str">
        <f t="shared" si="5"/>
        <v>7211 35TH AVE (MEAT INC), JACKSON HEIGHTS, NY 11372</v>
      </c>
    </row>
    <row r="190" spans="1:11" x14ac:dyDescent="0.25">
      <c r="A190" s="118" t="str">
        <f t="shared" si="4"/>
        <v>BHAKTI14INC.</v>
      </c>
      <c r="B190" s="120" t="s">
        <v>945</v>
      </c>
      <c r="C190" s="111" t="s">
        <v>946</v>
      </c>
      <c r="D190" s="112" t="s">
        <v>1660</v>
      </c>
      <c r="E190" s="113" t="s">
        <v>310</v>
      </c>
      <c r="F190" s="113" t="s">
        <v>397</v>
      </c>
      <c r="G190" s="112"/>
      <c r="H190" s="114"/>
      <c r="I190" s="112" t="s">
        <v>947</v>
      </c>
      <c r="J190" s="115" t="s">
        <v>948</v>
      </c>
      <c r="K190" s="84" t="str">
        <f t="shared" si="5"/>
        <v>1442 COLLEGE POINT BLVD., COLLEGE POINT, NY 11356</v>
      </c>
    </row>
    <row r="191" spans="1:11" x14ac:dyDescent="0.25">
      <c r="A191" s="118" t="str">
        <f t="shared" si="4"/>
        <v>BJMAG&amp;SONSCORP.</v>
      </c>
      <c r="B191" s="120" t="s">
        <v>949</v>
      </c>
      <c r="C191" s="111" t="s">
        <v>1620</v>
      </c>
      <c r="D191" s="112" t="s">
        <v>1695</v>
      </c>
      <c r="E191" s="113" t="s">
        <v>310</v>
      </c>
      <c r="F191" s="113" t="s">
        <v>950</v>
      </c>
      <c r="G191" s="112"/>
      <c r="H191" s="114"/>
      <c r="I191" s="112" t="s">
        <v>951</v>
      </c>
      <c r="J191" s="115" t="s">
        <v>952</v>
      </c>
      <c r="K191" s="84" t="str">
        <f t="shared" si="5"/>
        <v>200 VARICK STREET, NEW YORK, NY 10014</v>
      </c>
    </row>
    <row r="192" spans="1:11" x14ac:dyDescent="0.25">
      <c r="A192" s="118" t="str">
        <f t="shared" si="4"/>
        <v>BLISSDELI&amp;GROCERY</v>
      </c>
      <c r="B192" s="120" t="s">
        <v>953</v>
      </c>
      <c r="C192" s="111" t="s">
        <v>1621</v>
      </c>
      <c r="D192" s="112" t="s">
        <v>1664</v>
      </c>
      <c r="E192" s="113" t="s">
        <v>310</v>
      </c>
      <c r="F192" s="113" t="s">
        <v>311</v>
      </c>
      <c r="G192" s="112"/>
      <c r="H192" s="114"/>
      <c r="I192" s="112" t="s">
        <v>954</v>
      </c>
      <c r="J192" s="115" t="s">
        <v>955</v>
      </c>
      <c r="K192" s="84" t="str">
        <f t="shared" si="5"/>
        <v>4622 QUEENS BLVD., SUNNYSIDE, NY 11104</v>
      </c>
    </row>
    <row r="193" spans="1:11" x14ac:dyDescent="0.25">
      <c r="A193" s="118" t="str">
        <f t="shared" si="4"/>
        <v>BRAIREWOODNEWS</v>
      </c>
      <c r="B193" s="120" t="s">
        <v>956</v>
      </c>
      <c r="C193" s="111" t="s">
        <v>1864</v>
      </c>
      <c r="D193" s="112" t="s">
        <v>1670</v>
      </c>
      <c r="E193" s="113" t="s">
        <v>310</v>
      </c>
      <c r="F193" s="113" t="s">
        <v>798</v>
      </c>
      <c r="G193" s="112"/>
      <c r="H193" s="114"/>
      <c r="I193" s="112" t="s">
        <v>957</v>
      </c>
      <c r="J193" s="115" t="s">
        <v>958</v>
      </c>
      <c r="K193" s="84" t="str">
        <f t="shared" si="5"/>
        <v>137-63 QUEENS BLVD, BRIARWOOD, NY 11435</v>
      </c>
    </row>
    <row r="194" spans="1:11" x14ac:dyDescent="0.25">
      <c r="A194" s="118" t="str">
        <f t="shared" si="4"/>
        <v>BRAHMANIKRUPACORP;-</v>
      </c>
      <c r="B194" s="120" t="s">
        <v>959</v>
      </c>
      <c r="C194" s="111" t="s">
        <v>1865</v>
      </c>
      <c r="D194" s="112" t="s">
        <v>1866</v>
      </c>
      <c r="E194" s="113" t="s">
        <v>310</v>
      </c>
      <c r="F194" s="113" t="s">
        <v>960</v>
      </c>
      <c r="G194" s="112"/>
      <c r="H194" s="114"/>
      <c r="I194" s="112" t="s">
        <v>961</v>
      </c>
      <c r="J194" s="115" t="s">
        <v>962</v>
      </c>
      <c r="K194" s="84" t="str">
        <f t="shared" si="5"/>
        <v>16104 CROSSBAY BLVD, HOWARD BEACH, NY 11414</v>
      </c>
    </row>
    <row r="195" spans="1:11" x14ac:dyDescent="0.25">
      <c r="A195" s="118" t="str">
        <f t="shared" ref="A195:A258" si="6">SUBSTITUTE(B195," ","")</f>
        <v>BRIAN'SDELI</v>
      </c>
      <c r="B195" s="120" t="s">
        <v>963</v>
      </c>
      <c r="C195" s="111" t="s">
        <v>1867</v>
      </c>
      <c r="D195" s="112" t="s">
        <v>964</v>
      </c>
      <c r="E195" s="113" t="s">
        <v>310</v>
      </c>
      <c r="F195" s="113" t="s">
        <v>397</v>
      </c>
      <c r="G195" s="112"/>
      <c r="H195" s="114"/>
      <c r="I195" s="112" t="s">
        <v>965</v>
      </c>
      <c r="J195" s="115" t="s">
        <v>966</v>
      </c>
      <c r="K195" s="84" t="str">
        <f t="shared" ref="K195:K258" si="7">C195&amp;", "&amp;D195&amp;", "&amp;E195&amp;" "&amp;F195</f>
        <v>115-23 14 ROAD, WHITESTONE COLLEGEPT, NY 11356</v>
      </c>
    </row>
    <row r="196" spans="1:11" x14ac:dyDescent="0.25">
      <c r="A196" s="118" t="str">
        <f t="shared" si="6"/>
        <v>BROADWAYAUTOCENTERNY</v>
      </c>
      <c r="B196" s="120" t="s">
        <v>967</v>
      </c>
      <c r="C196" s="111" t="s">
        <v>1868</v>
      </c>
      <c r="D196" s="112" t="s">
        <v>1666</v>
      </c>
      <c r="E196" s="113" t="s">
        <v>310</v>
      </c>
      <c r="F196" s="113" t="s">
        <v>496</v>
      </c>
      <c r="G196" s="112"/>
      <c r="H196" s="114"/>
      <c r="I196" s="112" t="s">
        <v>968</v>
      </c>
      <c r="J196" s="115" t="s">
        <v>969</v>
      </c>
      <c r="K196" s="84" t="str">
        <f t="shared" si="7"/>
        <v>3209 21ST STREET, LONG ISLAND CITY, NY 11106</v>
      </c>
    </row>
    <row r="197" spans="1:11" x14ac:dyDescent="0.25">
      <c r="A197" s="118" t="str">
        <f t="shared" si="6"/>
        <v>BHAKTISAGARGROCERYINC</v>
      </c>
      <c r="B197" s="120" t="s">
        <v>970</v>
      </c>
      <c r="C197" s="111" t="s">
        <v>1869</v>
      </c>
      <c r="D197" s="112" t="s">
        <v>1667</v>
      </c>
      <c r="E197" s="113" t="s">
        <v>310</v>
      </c>
      <c r="F197" s="113" t="s">
        <v>658</v>
      </c>
      <c r="G197" s="112"/>
      <c r="H197" s="114"/>
      <c r="I197" s="112" t="s">
        <v>971</v>
      </c>
      <c r="J197" s="115" t="s">
        <v>972</v>
      </c>
      <c r="K197" s="84" t="str">
        <f t="shared" si="7"/>
        <v>552 WOODWARD AVE, RIDGEWOOD, NY 11385</v>
      </c>
    </row>
    <row r="198" spans="1:11" x14ac:dyDescent="0.25">
      <c r="A198" s="118" t="str">
        <f t="shared" si="6"/>
        <v>BUSHWICKSMOKESHOPINC</v>
      </c>
      <c r="B198" s="120" t="s">
        <v>973</v>
      </c>
      <c r="C198" s="111" t="s">
        <v>1870</v>
      </c>
      <c r="D198" s="112" t="s">
        <v>1698</v>
      </c>
      <c r="E198" s="113" t="s">
        <v>310</v>
      </c>
      <c r="F198" s="113" t="s">
        <v>974</v>
      </c>
      <c r="G198" s="112"/>
      <c r="H198" s="114"/>
      <c r="I198" s="112" t="s">
        <v>975</v>
      </c>
      <c r="J198" s="115" t="s">
        <v>976</v>
      </c>
      <c r="K198" s="84" t="str">
        <f t="shared" si="7"/>
        <v>388 TROUTMAN ST, BROOKLYN, NY 11237</v>
      </c>
    </row>
    <row r="199" spans="1:11" x14ac:dyDescent="0.25">
      <c r="A199" s="118" t="str">
        <f t="shared" si="6"/>
        <v>BULVARDNEWSLLC</v>
      </c>
      <c r="B199" s="120" t="s">
        <v>977</v>
      </c>
      <c r="C199" s="111" t="s">
        <v>978</v>
      </c>
      <c r="D199" s="112" t="s">
        <v>1760</v>
      </c>
      <c r="E199" s="113" t="s">
        <v>310</v>
      </c>
      <c r="F199" s="113" t="s">
        <v>979</v>
      </c>
      <c r="G199" s="112"/>
      <c r="H199" s="114"/>
      <c r="I199" s="112" t="s">
        <v>980</v>
      </c>
      <c r="J199" s="115" t="s">
        <v>981</v>
      </c>
      <c r="K199" s="84" t="str">
        <f t="shared" si="7"/>
        <v>20-01 FRANCIS LOUIS BLVD, BAYSIDE, NY 11357</v>
      </c>
    </row>
    <row r="200" spans="1:11" x14ac:dyDescent="0.25">
      <c r="A200" s="118" t="str">
        <f t="shared" si="6"/>
        <v>COUNTRYBOYICORP</v>
      </c>
      <c r="B200" s="120" t="s">
        <v>982</v>
      </c>
      <c r="C200" s="111" t="s">
        <v>1871</v>
      </c>
      <c r="D200" s="112" t="s">
        <v>1657</v>
      </c>
      <c r="E200" s="113" t="s">
        <v>310</v>
      </c>
      <c r="F200" s="113" t="s">
        <v>322</v>
      </c>
      <c r="G200" s="112"/>
      <c r="H200" s="114"/>
      <c r="I200" s="112" t="s">
        <v>983</v>
      </c>
      <c r="J200" s="115" t="s">
        <v>984</v>
      </c>
      <c r="K200" s="84" t="str">
        <f t="shared" si="7"/>
        <v>9710 32ND AVE, EAST ELMHURST, NY 11369</v>
      </c>
    </row>
    <row r="201" spans="1:11" x14ac:dyDescent="0.25">
      <c r="A201" s="118" t="str">
        <f t="shared" si="6"/>
        <v>CNKFOODSINC</v>
      </c>
      <c r="B201" s="120" t="s">
        <v>985</v>
      </c>
      <c r="C201" s="111" t="s">
        <v>1872</v>
      </c>
      <c r="D201" s="112" t="s">
        <v>1705</v>
      </c>
      <c r="E201" s="113" t="s">
        <v>310</v>
      </c>
      <c r="F201" s="113" t="s">
        <v>389</v>
      </c>
      <c r="G201" s="112"/>
      <c r="H201" s="114"/>
      <c r="I201" s="112" t="s">
        <v>986</v>
      </c>
      <c r="J201" s="115" t="s">
        <v>987</v>
      </c>
      <c r="K201" s="84" t="str">
        <f t="shared" si="7"/>
        <v>144-10 NORTHERN BLVD, FLUSHING, NY 11354</v>
      </c>
    </row>
    <row r="202" spans="1:11" x14ac:dyDescent="0.25">
      <c r="A202" s="118" t="str">
        <f t="shared" si="6"/>
        <v>D&amp;PCONVENIENCESTORE,</v>
      </c>
      <c r="B202" s="120" t="s">
        <v>988</v>
      </c>
      <c r="C202" s="111" t="s">
        <v>1873</v>
      </c>
      <c r="D202" s="112" t="s">
        <v>1817</v>
      </c>
      <c r="E202" s="113" t="s">
        <v>310</v>
      </c>
      <c r="F202" s="113" t="s">
        <v>699</v>
      </c>
      <c r="G202" s="112"/>
      <c r="H202" s="114"/>
      <c r="I202" s="112" t="s">
        <v>989</v>
      </c>
      <c r="J202" s="115" t="s">
        <v>990</v>
      </c>
      <c r="K202" s="84" t="str">
        <f t="shared" si="7"/>
        <v>82-15 ELIOT AVE, ELMHURST, NY 11379</v>
      </c>
    </row>
    <row r="203" spans="1:11" x14ac:dyDescent="0.25">
      <c r="A203" s="118" t="str">
        <f t="shared" si="6"/>
        <v>DITMARSCANDY&amp;GROCERY</v>
      </c>
      <c r="B203" s="120" t="s">
        <v>991</v>
      </c>
      <c r="C203" s="111" t="s">
        <v>1874</v>
      </c>
      <c r="D203" s="112" t="s">
        <v>1718</v>
      </c>
      <c r="E203" s="113" t="s">
        <v>310</v>
      </c>
      <c r="F203" s="113" t="s">
        <v>432</v>
      </c>
      <c r="G203" s="112"/>
      <c r="H203" s="114"/>
      <c r="I203" s="112" t="s">
        <v>992</v>
      </c>
      <c r="J203" s="115" t="s">
        <v>993</v>
      </c>
      <c r="K203" s="84" t="str">
        <f t="shared" si="7"/>
        <v>28-05 DITMARS BOULEVARD, ASTORIA, NY 11105</v>
      </c>
    </row>
    <row r="204" spans="1:11" x14ac:dyDescent="0.25">
      <c r="A204" s="118" t="str">
        <f t="shared" si="6"/>
        <v>DEVTRADINGCORP</v>
      </c>
      <c r="B204" s="120" t="s">
        <v>994</v>
      </c>
      <c r="C204" s="111" t="s">
        <v>1875</v>
      </c>
      <c r="D204" s="112" t="s">
        <v>1664</v>
      </c>
      <c r="E204" s="113" t="s">
        <v>310</v>
      </c>
      <c r="F204" s="113" t="s">
        <v>311</v>
      </c>
      <c r="G204" s="112"/>
      <c r="H204" s="114"/>
      <c r="I204" s="112" t="s">
        <v>995</v>
      </c>
      <c r="J204" s="115" t="s">
        <v>996</v>
      </c>
      <c r="K204" s="84" t="str">
        <f t="shared" si="7"/>
        <v>4111 GREENPOINT AVE, SUNNYSIDE, NY 11104</v>
      </c>
    </row>
    <row r="205" spans="1:11" x14ac:dyDescent="0.25">
      <c r="A205" s="118" t="str">
        <f t="shared" si="6"/>
        <v>DISCOUNTMARTINC</v>
      </c>
      <c r="B205" s="120" t="s">
        <v>997</v>
      </c>
      <c r="C205" s="111" t="s">
        <v>1876</v>
      </c>
      <c r="D205" s="112" t="s">
        <v>1722</v>
      </c>
      <c r="E205" s="113" t="s">
        <v>310</v>
      </c>
      <c r="F205" s="113" t="s">
        <v>998</v>
      </c>
      <c r="G205" s="112"/>
      <c r="H205" s="114"/>
      <c r="I205" s="112" t="s">
        <v>999</v>
      </c>
      <c r="J205" s="115" t="s">
        <v>1000</v>
      </c>
      <c r="K205" s="84" t="str">
        <f t="shared" si="7"/>
        <v>2179 WESTCHESTER AVE, BRONX, NY 10462</v>
      </c>
    </row>
    <row r="206" spans="1:11" x14ac:dyDescent="0.25">
      <c r="A206" s="118" t="str">
        <f t="shared" si="6"/>
        <v>DIYA142,INC</v>
      </c>
      <c r="B206" s="120" t="s">
        <v>1001</v>
      </c>
      <c r="C206" s="111" t="s">
        <v>1877</v>
      </c>
      <c r="D206" s="112" t="s">
        <v>1671</v>
      </c>
      <c r="E206" s="113" t="s">
        <v>310</v>
      </c>
      <c r="F206" s="113" t="s">
        <v>389</v>
      </c>
      <c r="G206" s="112"/>
      <c r="H206" s="114"/>
      <c r="I206" s="112" t="s">
        <v>1002</v>
      </c>
      <c r="J206" s="115" t="s">
        <v>1003</v>
      </c>
      <c r="K206" s="84" t="str">
        <f t="shared" si="7"/>
        <v>142-01 38TH AVE, FLUSHING,, NY 11354</v>
      </c>
    </row>
    <row r="207" spans="1:11" x14ac:dyDescent="0.25">
      <c r="A207" s="118" t="str">
        <f t="shared" si="6"/>
        <v>DKCONVT.STOREINC</v>
      </c>
      <c r="B207" s="120" t="s">
        <v>1004</v>
      </c>
      <c r="C207" s="111" t="s">
        <v>1878</v>
      </c>
      <c r="D207" s="112" t="s">
        <v>1718</v>
      </c>
      <c r="E207" s="113" t="s">
        <v>310</v>
      </c>
      <c r="F207" s="113" t="s">
        <v>455</v>
      </c>
      <c r="G207" s="112"/>
      <c r="H207" s="114"/>
      <c r="I207" s="112" t="s">
        <v>1005</v>
      </c>
      <c r="J207" s="115" t="s">
        <v>1006</v>
      </c>
      <c r="K207" s="84" t="str">
        <f t="shared" si="7"/>
        <v>41-02 34TH AVE, ASTORIA, NY 11102</v>
      </c>
    </row>
    <row r="208" spans="1:11" x14ac:dyDescent="0.25">
      <c r="A208" s="118" t="str">
        <f t="shared" si="6"/>
        <v>DEEPTRADINGCORPORATION</v>
      </c>
      <c r="B208" s="120" t="s">
        <v>1007</v>
      </c>
      <c r="C208" s="111" t="s">
        <v>1879</v>
      </c>
      <c r="D208" s="112" t="s">
        <v>1718</v>
      </c>
      <c r="E208" s="113" t="s">
        <v>310</v>
      </c>
      <c r="F208" s="113" t="s">
        <v>455</v>
      </c>
      <c r="G208" s="112"/>
      <c r="H208" s="114"/>
      <c r="I208" s="112" t="s">
        <v>1008</v>
      </c>
      <c r="J208" s="115" t="s">
        <v>1009</v>
      </c>
      <c r="K208" s="84" t="str">
        <f t="shared" si="7"/>
        <v>29-10 A, ASTORIA, NY 11102</v>
      </c>
    </row>
    <row r="209" spans="1:11" x14ac:dyDescent="0.25">
      <c r="A209" s="118" t="str">
        <f t="shared" si="6"/>
        <v>DUTTNEWSINC;-</v>
      </c>
      <c r="B209" s="120" t="s">
        <v>1010</v>
      </c>
      <c r="C209" s="111" t="s">
        <v>1880</v>
      </c>
      <c r="D209" s="112" t="s">
        <v>1686</v>
      </c>
      <c r="E209" s="113" t="s">
        <v>310</v>
      </c>
      <c r="F209" s="113" t="s">
        <v>334</v>
      </c>
      <c r="G209" s="112"/>
      <c r="H209" s="114"/>
      <c r="I209" s="112" t="s">
        <v>1011</v>
      </c>
      <c r="J209" s="115" t="s">
        <v>1012</v>
      </c>
      <c r="K209" s="84" t="str">
        <f t="shared" si="7"/>
        <v>106-21 71ST AVE, FOREST HILLS, NY 11375</v>
      </c>
    </row>
    <row r="210" spans="1:11" x14ac:dyDescent="0.25">
      <c r="A210" s="118" t="str">
        <f t="shared" si="6"/>
        <v>ELMHURSTNEWSCORP;-</v>
      </c>
      <c r="B210" s="120" t="s">
        <v>1013</v>
      </c>
      <c r="C210" s="111" t="s">
        <v>1881</v>
      </c>
      <c r="D210" s="112" t="s">
        <v>1686</v>
      </c>
      <c r="E210" s="113" t="s">
        <v>310</v>
      </c>
      <c r="F210" s="113" t="s">
        <v>334</v>
      </c>
      <c r="G210" s="112"/>
      <c r="H210" s="114"/>
      <c r="I210" s="112" t="s">
        <v>1014</v>
      </c>
      <c r="J210" s="115" t="s">
        <v>1015</v>
      </c>
      <c r="K210" s="84" t="str">
        <f t="shared" si="7"/>
        <v>63-29 108STREET, FOREST HILLS, NY 11375</v>
      </c>
    </row>
    <row r="211" spans="1:11" x14ac:dyDescent="0.25">
      <c r="A211" s="118" t="str">
        <f t="shared" si="6"/>
        <v>EASTMIDTOWNINC</v>
      </c>
      <c r="B211" s="120" t="s">
        <v>1016</v>
      </c>
      <c r="C211" s="111" t="s">
        <v>1882</v>
      </c>
      <c r="D211" s="112" t="s">
        <v>1695</v>
      </c>
      <c r="E211" s="113" t="s">
        <v>310</v>
      </c>
      <c r="F211" s="113" t="s">
        <v>329</v>
      </c>
      <c r="G211" s="112"/>
      <c r="H211" s="114"/>
      <c r="I211" s="112" t="s">
        <v>1017</v>
      </c>
      <c r="J211" s="115" t="s">
        <v>1018</v>
      </c>
      <c r="K211" s="84" t="str">
        <f t="shared" si="7"/>
        <v>246 E 53RD ST, NEW YORK, NY 10022</v>
      </c>
    </row>
    <row r="212" spans="1:11" x14ac:dyDescent="0.25">
      <c r="A212" s="118" t="str">
        <f t="shared" si="6"/>
        <v>ENJOYCONVENSTOREINC</v>
      </c>
      <c r="B212" s="120" t="s">
        <v>1019</v>
      </c>
      <c r="C212" s="111" t="s">
        <v>1883</v>
      </c>
      <c r="D212" s="112" t="s">
        <v>1683</v>
      </c>
      <c r="E212" s="113" t="s">
        <v>310</v>
      </c>
      <c r="F212" s="113" t="s">
        <v>560</v>
      </c>
      <c r="G212" s="112"/>
      <c r="H212" s="114"/>
      <c r="I212" s="112" t="s">
        <v>1020</v>
      </c>
      <c r="J212" s="115" t="s">
        <v>1021</v>
      </c>
      <c r="K212" s="84" t="str">
        <f t="shared" si="7"/>
        <v>7615 37TH AVE, JACKSON HEIGHTS, NY 11372</v>
      </c>
    </row>
    <row r="213" spans="1:11" x14ac:dyDescent="0.25">
      <c r="A213" s="118" t="str">
        <f t="shared" si="6"/>
        <v>EAGLESERVICECENTER</v>
      </c>
      <c r="B213" s="120" t="s">
        <v>1022</v>
      </c>
      <c r="C213" s="111" t="s">
        <v>1884</v>
      </c>
      <c r="D213" s="112" t="s">
        <v>1817</v>
      </c>
      <c r="E213" s="113" t="s">
        <v>310</v>
      </c>
      <c r="F213" s="113" t="s">
        <v>739</v>
      </c>
      <c r="G213" s="112"/>
      <c r="H213" s="114"/>
      <c r="I213" s="112" t="s">
        <v>1023</v>
      </c>
      <c r="J213" s="115" t="s">
        <v>1024</v>
      </c>
      <c r="K213" s="84" t="str">
        <f t="shared" si="7"/>
        <v>49-05 ASTORIA BLVD, ELMHURST, NY 11370</v>
      </c>
    </row>
    <row r="214" spans="1:11" x14ac:dyDescent="0.25">
      <c r="A214" s="118" t="str">
        <f t="shared" si="6"/>
        <v>ESPINALDELI</v>
      </c>
      <c r="B214" s="120" t="s">
        <v>1025</v>
      </c>
      <c r="C214" s="111" t="s">
        <v>1885</v>
      </c>
      <c r="D214" s="112" t="s">
        <v>1742</v>
      </c>
      <c r="E214" s="113" t="s">
        <v>310</v>
      </c>
      <c r="F214" s="113" t="s">
        <v>516</v>
      </c>
      <c r="G214" s="112"/>
      <c r="H214" s="114"/>
      <c r="I214" s="112" t="s">
        <v>1026</v>
      </c>
      <c r="J214" s="115" t="s">
        <v>1027</v>
      </c>
      <c r="K214" s="84" t="str">
        <f t="shared" si="7"/>
        <v>57-19 NORTHERN BLVD, WOODSIDE, NY 11377</v>
      </c>
    </row>
    <row r="215" spans="1:11" x14ac:dyDescent="0.25">
      <c r="A215" s="118" t="str">
        <f t="shared" si="6"/>
        <v>FANADELIGROCERYCORP</v>
      </c>
      <c r="B215" s="120" t="s">
        <v>1028</v>
      </c>
      <c r="C215" s="111" t="s">
        <v>1886</v>
      </c>
      <c r="D215" s="112" t="s">
        <v>1656</v>
      </c>
      <c r="E215" s="113" t="s">
        <v>310</v>
      </c>
      <c r="F215" s="113" t="s">
        <v>315</v>
      </c>
      <c r="G215" s="112"/>
      <c r="H215" s="114"/>
      <c r="I215" s="112" t="s">
        <v>1029</v>
      </c>
      <c r="J215" s="115" t="s">
        <v>1030</v>
      </c>
      <c r="K215" s="84" t="str">
        <f t="shared" si="7"/>
        <v>3601 108TH ST, CORONA, NY 11368</v>
      </c>
    </row>
    <row r="216" spans="1:11" x14ac:dyDescent="0.25">
      <c r="A216" s="118" t="str">
        <f t="shared" si="6"/>
        <v>FATIMAFOODMARTINC</v>
      </c>
      <c r="B216" s="120" t="s">
        <v>1031</v>
      </c>
      <c r="C216" s="111" t="s">
        <v>1887</v>
      </c>
      <c r="D216" s="112" t="s">
        <v>1718</v>
      </c>
      <c r="E216" s="113" t="s">
        <v>310</v>
      </c>
      <c r="F216" s="113" t="s">
        <v>432</v>
      </c>
      <c r="G216" s="112"/>
      <c r="H216" s="114"/>
      <c r="I216" s="112" t="s">
        <v>1032</v>
      </c>
      <c r="J216" s="115" t="s">
        <v>1033</v>
      </c>
      <c r="K216" s="84" t="str">
        <f t="shared" si="7"/>
        <v>2137 21ST AVE, ASTORIA, NY 11105</v>
      </c>
    </row>
    <row r="217" spans="1:11" x14ac:dyDescent="0.25">
      <c r="A217" s="118" t="str">
        <f t="shared" si="6"/>
        <v>FASTBRAKENEWSSTAND</v>
      </c>
      <c r="B217" s="120" t="s">
        <v>1034</v>
      </c>
      <c r="C217" s="111" t="s">
        <v>1622</v>
      </c>
      <c r="D217" s="112" t="s">
        <v>1672</v>
      </c>
      <c r="E217" s="113" t="s">
        <v>310</v>
      </c>
      <c r="F217" s="113" t="s">
        <v>1035</v>
      </c>
      <c r="G217" s="112"/>
      <c r="H217" s="114"/>
      <c r="I217" s="112" t="s">
        <v>1036</v>
      </c>
      <c r="J217" s="115" t="s">
        <v>1037</v>
      </c>
      <c r="K217" s="84" t="str">
        <f t="shared" si="7"/>
        <v>34 ST WEST, MANHATTAN, NY 10012</v>
      </c>
    </row>
    <row r="218" spans="1:11" x14ac:dyDescent="0.25">
      <c r="A218" s="118" t="str">
        <f t="shared" si="6"/>
        <v>FIVESTARFOODMARTNYINC</v>
      </c>
      <c r="B218" s="120" t="s">
        <v>1038</v>
      </c>
      <c r="C218" s="111" t="s">
        <v>1039</v>
      </c>
      <c r="D218" s="112" t="s">
        <v>1661</v>
      </c>
      <c r="E218" s="113" t="s">
        <v>310</v>
      </c>
      <c r="F218" s="113" t="s">
        <v>385</v>
      </c>
      <c r="G218" s="112"/>
      <c r="H218" s="114"/>
      <c r="I218" s="112" t="s">
        <v>1040</v>
      </c>
      <c r="J218" s="115" t="s">
        <v>1041</v>
      </c>
      <c r="K218" s="84" t="str">
        <f t="shared" si="7"/>
        <v>131-07 MERRICK BOULEVARD, JAMICA, NY 11434</v>
      </c>
    </row>
    <row r="219" spans="1:11" x14ac:dyDescent="0.25">
      <c r="A219" s="118" t="str">
        <f t="shared" si="6"/>
        <v>FLOYDLANDNEWS</v>
      </c>
      <c r="B219" s="120" t="s">
        <v>1042</v>
      </c>
      <c r="C219" s="111" t="s">
        <v>1888</v>
      </c>
      <c r="D219" s="112" t="s">
        <v>1685</v>
      </c>
      <c r="E219" s="113" t="s">
        <v>310</v>
      </c>
      <c r="F219" s="113" t="s">
        <v>370</v>
      </c>
      <c r="G219" s="112"/>
      <c r="H219" s="114"/>
      <c r="I219" s="112" t="s">
        <v>1043</v>
      </c>
      <c r="J219" s="115" t="s">
        <v>1044</v>
      </c>
      <c r="K219" s="84" t="str">
        <f t="shared" si="7"/>
        <v>NEC 54 ST&amp; 7TH AVE, NEWYORK, NY 10019</v>
      </c>
    </row>
    <row r="220" spans="1:11" x14ac:dyDescent="0.25">
      <c r="A220" s="118" t="str">
        <f t="shared" si="6"/>
        <v>FOURSTARDELI&amp;GROCERY</v>
      </c>
      <c r="B220" s="120" t="s">
        <v>263</v>
      </c>
      <c r="C220" s="111" t="s">
        <v>1889</v>
      </c>
      <c r="D220" s="112" t="s">
        <v>1718</v>
      </c>
      <c r="E220" s="113" t="s">
        <v>310</v>
      </c>
      <c r="F220" s="113" t="s">
        <v>496</v>
      </c>
      <c r="G220" s="112"/>
      <c r="H220" s="114"/>
      <c r="I220" s="112" t="s">
        <v>1045</v>
      </c>
      <c r="J220" s="115" t="s">
        <v>1046</v>
      </c>
      <c r="K220" s="84" t="str">
        <f t="shared" si="7"/>
        <v>3118 36TH AVENUE, ASTORIA, NY 11106</v>
      </c>
    </row>
    <row r="221" spans="1:11" x14ac:dyDescent="0.25">
      <c r="A221" s="118" t="str">
        <f t="shared" si="6"/>
        <v>FORESTPOLISHGROCERY</v>
      </c>
      <c r="B221" s="120" t="s">
        <v>1047</v>
      </c>
      <c r="C221" s="111" t="s">
        <v>1890</v>
      </c>
      <c r="D221" s="112" t="s">
        <v>1667</v>
      </c>
      <c r="E221" s="113" t="s">
        <v>310</v>
      </c>
      <c r="F221" s="113" t="s">
        <v>658</v>
      </c>
      <c r="G221" s="112"/>
      <c r="H221" s="114"/>
      <c r="I221" s="112" t="s">
        <v>1048</v>
      </c>
      <c r="J221" s="115" t="s">
        <v>1049</v>
      </c>
      <c r="K221" s="84" t="str">
        <f t="shared" si="7"/>
        <v>58-49 69TH AVE, RIDGEWOOD, NY 11385</v>
      </c>
    </row>
    <row r="222" spans="1:11" x14ac:dyDescent="0.25">
      <c r="A222" s="118" t="str">
        <f t="shared" si="6"/>
        <v>FULLSTOPGROCERY</v>
      </c>
      <c r="B222" s="120" t="s">
        <v>1050</v>
      </c>
      <c r="C222" s="111" t="s">
        <v>1891</v>
      </c>
      <c r="D222" s="112" t="s">
        <v>1705</v>
      </c>
      <c r="E222" s="113" t="s">
        <v>310</v>
      </c>
      <c r="F222" s="113" t="s">
        <v>688</v>
      </c>
      <c r="G222" s="112"/>
      <c r="H222" s="114"/>
      <c r="I222" s="112" t="s">
        <v>1051</v>
      </c>
      <c r="J222" s="115" t="s">
        <v>1052</v>
      </c>
      <c r="K222" s="84" t="str">
        <f t="shared" si="7"/>
        <v>PIEDMOUNT CORP, FLUSHING, NY 11365</v>
      </c>
    </row>
    <row r="223" spans="1:11" x14ac:dyDescent="0.25">
      <c r="A223" s="118" t="str">
        <f t="shared" si="6"/>
        <v>USGROCERYCORP</v>
      </c>
      <c r="B223" s="120" t="s">
        <v>1053</v>
      </c>
      <c r="C223" s="111" t="s">
        <v>1892</v>
      </c>
      <c r="D223" s="112" t="s">
        <v>1695</v>
      </c>
      <c r="E223" s="113" t="s">
        <v>310</v>
      </c>
      <c r="F223" s="113" t="s">
        <v>311</v>
      </c>
      <c r="G223" s="112"/>
      <c r="H223" s="114"/>
      <c r="I223" s="112" t="s">
        <v>1054</v>
      </c>
      <c r="J223" s="115" t="s">
        <v>1055</v>
      </c>
      <c r="K223" s="84" t="str">
        <f t="shared" si="7"/>
        <v>39-43 48 TH AVE, NEW YORK, NY 11104</v>
      </c>
    </row>
    <row r="224" spans="1:11" x14ac:dyDescent="0.25">
      <c r="A224" s="118" t="str">
        <f t="shared" si="6"/>
        <v>GLORYDELI&amp;GROCERYCORP</v>
      </c>
      <c r="B224" s="120" t="s">
        <v>1056</v>
      </c>
      <c r="C224" s="111" t="s">
        <v>1893</v>
      </c>
      <c r="D224" s="112" t="s">
        <v>1666</v>
      </c>
      <c r="E224" s="113" t="s">
        <v>310</v>
      </c>
      <c r="F224" s="113" t="s">
        <v>467</v>
      </c>
      <c r="G224" s="112"/>
      <c r="H224" s="114"/>
      <c r="I224" s="112" t="s">
        <v>1057</v>
      </c>
      <c r="J224" s="115" t="s">
        <v>1058</v>
      </c>
      <c r="K224" s="84" t="str">
        <f t="shared" si="7"/>
        <v>4630 VERNON BLVD, LONG ISLAND CITY, NY 11101</v>
      </c>
    </row>
    <row r="225" spans="1:11" x14ac:dyDescent="0.25">
      <c r="A225" s="118" t="str">
        <f t="shared" si="6"/>
        <v>GEORGE'SDELIINC</v>
      </c>
      <c r="B225" s="120" t="s">
        <v>1059</v>
      </c>
      <c r="C225" s="111" t="s">
        <v>1894</v>
      </c>
      <c r="D225" s="112" t="s">
        <v>1718</v>
      </c>
      <c r="E225" s="113" t="s">
        <v>310</v>
      </c>
      <c r="F225" s="113" t="s">
        <v>489</v>
      </c>
      <c r="G225" s="112"/>
      <c r="H225" s="114"/>
      <c r="I225" s="112" t="s">
        <v>1060</v>
      </c>
      <c r="J225" s="115" t="s">
        <v>1061</v>
      </c>
      <c r="K225" s="84" t="str">
        <f t="shared" si="7"/>
        <v>3619 28TH AVE, ASTORIA, NY 11103</v>
      </c>
    </row>
    <row r="226" spans="1:11" x14ac:dyDescent="0.25">
      <c r="A226" s="118" t="str">
        <f t="shared" si="6"/>
        <v>GREENFAMILYMARTNYCIN</v>
      </c>
      <c r="B226" s="120" t="s">
        <v>1062</v>
      </c>
      <c r="C226" s="111" t="s">
        <v>1895</v>
      </c>
      <c r="D226" s="112" t="s">
        <v>1718</v>
      </c>
      <c r="E226" s="113" t="s">
        <v>310</v>
      </c>
      <c r="F226" s="113" t="s">
        <v>455</v>
      </c>
      <c r="G226" s="112"/>
      <c r="H226" s="114"/>
      <c r="I226" s="112" t="s">
        <v>1063</v>
      </c>
      <c r="J226" s="115" t="s">
        <v>1064</v>
      </c>
      <c r="K226" s="84" t="str">
        <f t="shared" si="7"/>
        <v>21-10 30TH AVE, ASTORIA, NY 11102</v>
      </c>
    </row>
    <row r="227" spans="1:11" x14ac:dyDescent="0.25">
      <c r="A227" s="118" t="str">
        <f t="shared" si="6"/>
        <v>GREENGROCERY&amp;CONLLC</v>
      </c>
      <c r="B227" s="120" t="s">
        <v>1065</v>
      </c>
      <c r="C227" s="111" t="s">
        <v>1896</v>
      </c>
      <c r="D227" s="112" t="s">
        <v>1817</v>
      </c>
      <c r="E227" s="113" t="s">
        <v>310</v>
      </c>
      <c r="F227" s="113" t="s">
        <v>632</v>
      </c>
      <c r="G227" s="112"/>
      <c r="H227" s="114"/>
      <c r="I227" s="112" t="s">
        <v>1066</v>
      </c>
      <c r="J227" s="115" t="s">
        <v>1067</v>
      </c>
      <c r="K227" s="84" t="str">
        <f t="shared" si="7"/>
        <v>82-81 BROADWAY, ELMHURST, NY 11373</v>
      </c>
    </row>
    <row r="228" spans="1:11" x14ac:dyDescent="0.25">
      <c r="A228" s="118" t="str">
        <f t="shared" si="6"/>
        <v>GMHNORTHERNBLVD.</v>
      </c>
      <c r="B228" s="120" t="s">
        <v>1068</v>
      </c>
      <c r="C228" s="111" t="s">
        <v>1897</v>
      </c>
      <c r="D228" s="112" t="s">
        <v>1683</v>
      </c>
      <c r="E228" s="113" t="s">
        <v>310</v>
      </c>
      <c r="F228" s="113" t="s">
        <v>560</v>
      </c>
      <c r="G228" s="112"/>
      <c r="H228" s="114"/>
      <c r="I228" s="112" t="s">
        <v>1069</v>
      </c>
      <c r="J228" s="115" t="s">
        <v>1070</v>
      </c>
      <c r="K228" s="84" t="str">
        <f t="shared" si="7"/>
        <v>7611 NORTHERN BLVD., JACKSON HEIGHTS, NY 11372</v>
      </c>
    </row>
    <row r="229" spans="1:11" x14ac:dyDescent="0.25">
      <c r="A229" s="118" t="str">
        <f t="shared" si="6"/>
        <v>GREENEMARKETINC</v>
      </c>
      <c r="B229" s="120" t="s">
        <v>1071</v>
      </c>
      <c r="C229" s="111" t="s">
        <v>1623</v>
      </c>
      <c r="D229" s="112" t="s">
        <v>1698</v>
      </c>
      <c r="E229" s="113" t="s">
        <v>310</v>
      </c>
      <c r="F229" s="113" t="s">
        <v>1072</v>
      </c>
      <c r="G229" s="112"/>
      <c r="H229" s="114"/>
      <c r="I229" s="112" t="s">
        <v>1073</v>
      </c>
      <c r="J229" s="115" t="s">
        <v>1074</v>
      </c>
      <c r="K229" s="84" t="str">
        <f t="shared" si="7"/>
        <v>137 STUYVESAT AVE, BROOKLYN, NY 11221</v>
      </c>
    </row>
    <row r="230" spans="1:11" x14ac:dyDescent="0.25">
      <c r="A230" s="118" t="str">
        <f t="shared" si="6"/>
        <v>GORKHAMINIMARTINC.</v>
      </c>
      <c r="B230" s="120" t="s">
        <v>1075</v>
      </c>
      <c r="C230" s="111" t="s">
        <v>1898</v>
      </c>
      <c r="D230" s="112" t="s">
        <v>1817</v>
      </c>
      <c r="E230" s="113" t="s">
        <v>310</v>
      </c>
      <c r="F230" s="113" t="s">
        <v>632</v>
      </c>
      <c r="G230" s="112"/>
      <c r="H230" s="114"/>
      <c r="I230" s="112" t="s">
        <v>1076</v>
      </c>
      <c r="J230" s="115" t="s">
        <v>1077</v>
      </c>
      <c r="K230" s="84" t="str">
        <f t="shared" si="7"/>
        <v>8542 GRAND AVE, ELMHURST, NY 11373</v>
      </c>
    </row>
    <row r="231" spans="1:11" x14ac:dyDescent="0.25">
      <c r="A231" s="118" t="str">
        <f t="shared" si="6"/>
        <v>GRACECONVENIENCEINC</v>
      </c>
      <c r="B231" s="120" t="s">
        <v>1078</v>
      </c>
      <c r="C231" s="111" t="s">
        <v>1624</v>
      </c>
      <c r="D231" s="112" t="s">
        <v>1695</v>
      </c>
      <c r="E231" s="113" t="s">
        <v>310</v>
      </c>
      <c r="F231" s="113" t="s">
        <v>1079</v>
      </c>
      <c r="G231" s="112"/>
      <c r="H231" s="114"/>
      <c r="I231" s="112" t="s">
        <v>1080</v>
      </c>
      <c r="J231" s="115" t="s">
        <v>1081</v>
      </c>
      <c r="K231" s="84" t="str">
        <f t="shared" si="7"/>
        <v>405 E 70TH STREET, NEW YORK, NY 10021</v>
      </c>
    </row>
    <row r="232" spans="1:11" x14ac:dyDescent="0.25">
      <c r="A232" s="118" t="str">
        <f t="shared" si="6"/>
        <v>G&amp;RSTATIONERYSTORE</v>
      </c>
      <c r="B232" s="120" t="s">
        <v>1082</v>
      </c>
      <c r="C232" s="111" t="s">
        <v>1899</v>
      </c>
      <c r="D232" s="112" t="s">
        <v>1795</v>
      </c>
      <c r="E232" s="113" t="s">
        <v>310</v>
      </c>
      <c r="F232" s="113" t="s">
        <v>699</v>
      </c>
      <c r="G232" s="112"/>
      <c r="H232" s="114"/>
      <c r="I232" s="112" t="s">
        <v>1083</v>
      </c>
      <c r="J232" s="115" t="s">
        <v>1084</v>
      </c>
      <c r="K232" s="84" t="str">
        <f t="shared" si="7"/>
        <v>64-67 DRY HARBOR ROAD, MIDDLE VILLAGE, NY 11379</v>
      </c>
    </row>
    <row r="233" spans="1:11" x14ac:dyDescent="0.25">
      <c r="A233" s="118" t="str">
        <f t="shared" si="6"/>
        <v>GURUKRUPA104CORPORATIO</v>
      </c>
      <c r="B233" s="120" t="s">
        <v>1085</v>
      </c>
      <c r="C233" s="111" t="s">
        <v>1900</v>
      </c>
      <c r="D233" s="112" t="s">
        <v>1707</v>
      </c>
      <c r="E233" s="113" t="s">
        <v>310</v>
      </c>
      <c r="F233" s="113" t="s">
        <v>1086</v>
      </c>
      <c r="G233" s="112"/>
      <c r="H233" s="114"/>
      <c r="I233" s="112" t="s">
        <v>1087</v>
      </c>
      <c r="J233" s="115" t="s">
        <v>1088</v>
      </c>
      <c r="K233" s="84" t="str">
        <f t="shared" si="7"/>
        <v>10410 ATLANTIC AVE, OZONE PARK, NY 11416</v>
      </c>
    </row>
    <row r="234" spans="1:11" x14ac:dyDescent="0.25">
      <c r="A234" s="118" t="str">
        <f t="shared" si="6"/>
        <v>HE&amp;JAYSTATIONARY</v>
      </c>
      <c r="B234" s="120" t="s">
        <v>1089</v>
      </c>
      <c r="C234" s="111" t="s">
        <v>1625</v>
      </c>
      <c r="D234" s="112" t="s">
        <v>1722</v>
      </c>
      <c r="E234" s="113" t="s">
        <v>310</v>
      </c>
      <c r="F234" s="113" t="s">
        <v>443</v>
      </c>
      <c r="G234" s="112"/>
      <c r="H234" s="114"/>
      <c r="I234" s="112" t="s">
        <v>1090</v>
      </c>
      <c r="J234" s="115" t="s">
        <v>1091</v>
      </c>
      <c r="K234" s="84" t="str">
        <f t="shared" si="7"/>
        <v>123 EINSTEIN LOOP, BRONX, NY 10475</v>
      </c>
    </row>
    <row r="235" spans="1:11" x14ac:dyDescent="0.25">
      <c r="A235" s="118" t="str">
        <f t="shared" si="6"/>
        <v>H&amp;RCONVENIENCE,INC</v>
      </c>
      <c r="B235" s="120" t="s">
        <v>1092</v>
      </c>
      <c r="C235" s="111" t="s">
        <v>1901</v>
      </c>
      <c r="D235" s="112" t="s">
        <v>1718</v>
      </c>
      <c r="E235" s="113" t="s">
        <v>310</v>
      </c>
      <c r="F235" s="113" t="s">
        <v>455</v>
      </c>
      <c r="G235" s="112"/>
      <c r="H235" s="114"/>
      <c r="I235" s="112" t="s">
        <v>1093</v>
      </c>
      <c r="J235" s="115" t="s">
        <v>1094</v>
      </c>
      <c r="K235" s="84" t="str">
        <f t="shared" si="7"/>
        <v>2327 30TH AVE, ASTORIA, NY 11102</v>
      </c>
    </row>
    <row r="236" spans="1:11" x14ac:dyDescent="0.25">
      <c r="A236" s="118" t="str">
        <f t="shared" si="6"/>
        <v>HADYDELI&amp;GROCERY</v>
      </c>
      <c r="B236" s="120" t="s">
        <v>1095</v>
      </c>
      <c r="C236" s="111" t="s">
        <v>1902</v>
      </c>
      <c r="D236" s="112" t="s">
        <v>1683</v>
      </c>
      <c r="E236" s="113" t="s">
        <v>310</v>
      </c>
      <c r="F236" s="113" t="s">
        <v>560</v>
      </c>
      <c r="G236" s="112"/>
      <c r="H236" s="114"/>
      <c r="I236" s="112" t="s">
        <v>1096</v>
      </c>
      <c r="J236" s="115" t="s">
        <v>1097</v>
      </c>
      <c r="K236" s="84" t="str">
        <f t="shared" si="7"/>
        <v>94-24 NORTHERN BLVD, JACKSON HEIGHTS, NY 11372</v>
      </c>
    </row>
    <row r="237" spans="1:11" x14ac:dyDescent="0.25">
      <c r="A237" s="118" t="str">
        <f t="shared" si="6"/>
        <v>HARSIDDHICORPORATIONS</v>
      </c>
      <c r="B237" s="120" t="s">
        <v>1098</v>
      </c>
      <c r="C237" s="111" t="s">
        <v>1903</v>
      </c>
      <c r="D237" s="112" t="s">
        <v>1656</v>
      </c>
      <c r="E237" s="113" t="s">
        <v>310</v>
      </c>
      <c r="F237" s="113" t="s">
        <v>315</v>
      </c>
      <c r="G237" s="112"/>
      <c r="H237" s="114"/>
      <c r="I237" s="112" t="s">
        <v>1099</v>
      </c>
      <c r="J237" s="115" t="s">
        <v>1100</v>
      </c>
      <c r="K237" s="84" t="str">
        <f t="shared" si="7"/>
        <v>40-08 JUNCTION BLVD, CORONA, NY 11368</v>
      </c>
    </row>
    <row r="238" spans="1:11" x14ac:dyDescent="0.25">
      <c r="A238" s="118" t="str">
        <f t="shared" si="6"/>
        <v>H&amp;DCONVENIENCESTORE</v>
      </c>
      <c r="B238" s="120" t="s">
        <v>1101</v>
      </c>
      <c r="C238" s="111" t="s">
        <v>1904</v>
      </c>
      <c r="D238" s="112" t="s">
        <v>1683</v>
      </c>
      <c r="E238" s="113" t="s">
        <v>310</v>
      </c>
      <c r="F238" s="113" t="s">
        <v>560</v>
      </c>
      <c r="G238" s="112"/>
      <c r="H238" s="114"/>
      <c r="I238" s="112" t="s">
        <v>1102</v>
      </c>
      <c r="J238" s="115" t="s">
        <v>1103</v>
      </c>
      <c r="K238" s="84" t="str">
        <f t="shared" si="7"/>
        <v>3759 90TH STREET, JACKSON HEIGHTS, NY 11372</v>
      </c>
    </row>
    <row r="239" spans="1:11" x14ac:dyDescent="0.25">
      <c r="A239" s="118" t="str">
        <f t="shared" si="6"/>
        <v>HEROHUTDELI</v>
      </c>
      <c r="B239" s="120" t="s">
        <v>1104</v>
      </c>
      <c r="C239" s="111" t="s">
        <v>1905</v>
      </c>
      <c r="D239" s="112" t="s">
        <v>1742</v>
      </c>
      <c r="E239" s="113" t="s">
        <v>310</v>
      </c>
      <c r="F239" s="113" t="s">
        <v>516</v>
      </c>
      <c r="G239" s="112"/>
      <c r="H239" s="114"/>
      <c r="I239" s="112" t="s">
        <v>1105</v>
      </c>
      <c r="J239" s="115" t="s">
        <v>1106</v>
      </c>
      <c r="K239" s="84" t="str">
        <f t="shared" si="7"/>
        <v>7011 45TH AVE, WOODSIDE, NY 11377</v>
      </c>
    </row>
    <row r="240" spans="1:11" x14ac:dyDescent="0.25">
      <c r="A240" s="118" t="str">
        <f t="shared" si="6"/>
        <v>HETADELICONVENIENCEINC</v>
      </c>
      <c r="B240" s="120" t="s">
        <v>1107</v>
      </c>
      <c r="C240" s="111" t="s">
        <v>1906</v>
      </c>
      <c r="D240" s="112" t="s">
        <v>1760</v>
      </c>
      <c r="E240" s="113" t="s">
        <v>310</v>
      </c>
      <c r="F240" s="113" t="s">
        <v>451</v>
      </c>
      <c r="G240" s="112"/>
      <c r="H240" s="114"/>
      <c r="I240" s="112" t="s">
        <v>1108</v>
      </c>
      <c r="J240" s="115" t="s">
        <v>1109</v>
      </c>
      <c r="K240" s="84" t="str">
        <f t="shared" si="7"/>
        <v>213 22 48TH AVE, BAYSIDE, NY 11364</v>
      </c>
    </row>
    <row r="241" spans="1:11" x14ac:dyDescent="0.25">
      <c r="A241" s="118" t="str">
        <f t="shared" si="6"/>
        <v>HIRNINC;-</v>
      </c>
      <c r="B241" s="120" t="s">
        <v>1110</v>
      </c>
      <c r="C241" s="111" t="s">
        <v>1626</v>
      </c>
      <c r="D241" s="112" t="s">
        <v>1673</v>
      </c>
      <c r="E241" s="113" t="s">
        <v>310</v>
      </c>
      <c r="F241" s="113" t="s">
        <v>1111</v>
      </c>
      <c r="G241" s="112"/>
      <c r="H241" s="114"/>
      <c r="I241" s="112" t="s">
        <v>1112</v>
      </c>
      <c r="J241" s="115" t="s">
        <v>1113</v>
      </c>
      <c r="K241" s="84" t="str">
        <f t="shared" si="7"/>
        <v>256-09 UNION TPKE, GLEN OAKS, NY 11004</v>
      </c>
    </row>
    <row r="242" spans="1:11" x14ac:dyDescent="0.25">
      <c r="A242" s="118" t="str">
        <f t="shared" si="6"/>
        <v>HIR-NIKINC.</v>
      </c>
      <c r="B242" s="120" t="s">
        <v>1114</v>
      </c>
      <c r="C242" s="111" t="s">
        <v>1907</v>
      </c>
      <c r="D242" s="112" t="s">
        <v>1705</v>
      </c>
      <c r="E242" s="113" t="s">
        <v>310</v>
      </c>
      <c r="F242" s="113" t="s">
        <v>715</v>
      </c>
      <c r="G242" s="112"/>
      <c r="H242" s="114"/>
      <c r="I242" s="112" t="s">
        <v>1115</v>
      </c>
      <c r="J242" s="115" t="s">
        <v>1116</v>
      </c>
      <c r="K242" s="84" t="str">
        <f t="shared" si="7"/>
        <v>7072 KISSENA BLVD., FLUSHING, NY 11367</v>
      </c>
    </row>
    <row r="243" spans="1:11" x14ac:dyDescent="0.25">
      <c r="A243" s="118" t="str">
        <f t="shared" si="6"/>
        <v>HOLLISNEWS&amp;SNACKS</v>
      </c>
      <c r="B243" s="120" t="s">
        <v>1117</v>
      </c>
      <c r="C243" s="111" t="s">
        <v>1908</v>
      </c>
      <c r="D243" s="112" t="s">
        <v>1662</v>
      </c>
      <c r="E243" s="113" t="s">
        <v>310</v>
      </c>
      <c r="F243" s="113" t="s">
        <v>1118</v>
      </c>
      <c r="G243" s="112"/>
      <c r="H243" s="114"/>
      <c r="I243" s="112" t="s">
        <v>1119</v>
      </c>
      <c r="J243" s="115" t="s">
        <v>1120</v>
      </c>
      <c r="K243" s="84" t="str">
        <f t="shared" si="7"/>
        <v>205-17 HILLSIDE AVE, HOLLIS, NY 11423</v>
      </c>
    </row>
    <row r="244" spans="1:11" x14ac:dyDescent="0.25">
      <c r="A244" s="118" t="str">
        <f t="shared" si="6"/>
        <v>HOMESTYLEDELI&amp;GROCINC</v>
      </c>
      <c r="B244" s="120" t="s">
        <v>1121</v>
      </c>
      <c r="C244" s="111" t="s">
        <v>1627</v>
      </c>
      <c r="D244" s="112" t="s">
        <v>1658</v>
      </c>
      <c r="E244" s="113" t="s">
        <v>310</v>
      </c>
      <c r="F244" s="113" t="s">
        <v>351</v>
      </c>
      <c r="G244" s="112"/>
      <c r="H244" s="114"/>
      <c r="I244" s="112" t="s">
        <v>1122</v>
      </c>
      <c r="J244" s="115" t="s">
        <v>1123</v>
      </c>
      <c r="K244" s="84" t="str">
        <f t="shared" si="7"/>
        <v>9102 104TH STREET, RICHMOND HILL, NY 11418</v>
      </c>
    </row>
    <row r="245" spans="1:11" x14ac:dyDescent="0.25">
      <c r="A245" s="118" t="str">
        <f t="shared" si="6"/>
        <v>A-ZGROCERY</v>
      </c>
      <c r="B245" s="120" t="s">
        <v>1124</v>
      </c>
      <c r="C245" s="111" t="s">
        <v>1909</v>
      </c>
      <c r="D245" s="112" t="s">
        <v>1910</v>
      </c>
      <c r="E245" s="113" t="s">
        <v>310</v>
      </c>
      <c r="F245" s="113" t="s">
        <v>979</v>
      </c>
      <c r="G245" s="112"/>
      <c r="H245" s="114"/>
      <c r="I245" s="112" t="s">
        <v>1125</v>
      </c>
      <c r="J245" s="115" t="s">
        <v>1126</v>
      </c>
      <c r="K245" s="84" t="str">
        <f t="shared" si="7"/>
        <v>17-04 UTOPIA PKWAY, WHITESTONE, NY 11357</v>
      </c>
    </row>
    <row r="246" spans="1:11" x14ac:dyDescent="0.25">
      <c r="A246" s="118" t="str">
        <f t="shared" si="6"/>
        <v>25THDELI</v>
      </c>
      <c r="B246" s="120" t="s">
        <v>1127</v>
      </c>
      <c r="C246" s="111" t="s">
        <v>1911</v>
      </c>
      <c r="D246" s="112" t="s">
        <v>1718</v>
      </c>
      <c r="E246" s="113" t="s">
        <v>310</v>
      </c>
      <c r="F246" s="113" t="s">
        <v>489</v>
      </c>
      <c r="G246" s="112"/>
      <c r="H246" s="114"/>
      <c r="I246" s="112" t="s">
        <v>1128</v>
      </c>
      <c r="J246" s="115" t="s">
        <v>1129</v>
      </c>
      <c r="K246" s="84" t="str">
        <f t="shared" si="7"/>
        <v>48-19 25TH AVE, ASTORIA, NY 11103</v>
      </c>
    </row>
    <row r="247" spans="1:11" x14ac:dyDescent="0.25">
      <c r="A247" s="118" t="str">
        <f t="shared" si="6"/>
        <v>ISHIANEWSTANDCORP</v>
      </c>
      <c r="B247" s="120" t="s">
        <v>1130</v>
      </c>
      <c r="C247" s="111" t="s">
        <v>1912</v>
      </c>
      <c r="D247" s="112" t="s">
        <v>1718</v>
      </c>
      <c r="E247" s="113" t="s">
        <v>310</v>
      </c>
      <c r="F247" s="113" t="s">
        <v>455</v>
      </c>
      <c r="G247" s="112"/>
      <c r="H247" s="114"/>
      <c r="I247" s="112" t="s">
        <v>1131</v>
      </c>
      <c r="J247" s="115" t="s">
        <v>1132</v>
      </c>
      <c r="K247" s="84" t="str">
        <f t="shared" si="7"/>
        <v>3102 30TH AVE, ASTORIA, NY 11102</v>
      </c>
    </row>
    <row r="248" spans="1:11" x14ac:dyDescent="0.25">
      <c r="A248" s="118" t="str">
        <f t="shared" si="6"/>
        <v>JACKSONHEIGHTSSTN</v>
      </c>
      <c r="B248" s="120" t="s">
        <v>1133</v>
      </c>
      <c r="C248" s="111" t="s">
        <v>1913</v>
      </c>
      <c r="D248" s="112" t="s">
        <v>1683</v>
      </c>
      <c r="E248" s="113" t="s">
        <v>310</v>
      </c>
      <c r="F248" s="113" t="s">
        <v>739</v>
      </c>
      <c r="G248" s="112"/>
      <c r="H248" s="114"/>
      <c r="I248" s="112" t="s">
        <v>1134</v>
      </c>
      <c r="J248" s="115" t="s">
        <v>1135</v>
      </c>
      <c r="K248" s="84" t="str">
        <f t="shared" si="7"/>
        <v>75-23 31ST AVE, JACKSON HEIGHTS, NY 11370</v>
      </c>
    </row>
    <row r="249" spans="1:11" x14ac:dyDescent="0.25">
      <c r="A249" s="118" t="str">
        <f t="shared" si="6"/>
        <v>JEFFDELIGROCERYCORP</v>
      </c>
      <c r="B249" s="120" t="s">
        <v>1136</v>
      </c>
      <c r="C249" s="111" t="s">
        <v>1914</v>
      </c>
      <c r="D249" s="112" t="s">
        <v>1656</v>
      </c>
      <c r="E249" s="113" t="s">
        <v>310</v>
      </c>
      <c r="F249" s="113" t="s">
        <v>315</v>
      </c>
      <c r="G249" s="112"/>
      <c r="H249" s="114"/>
      <c r="I249" s="112" t="s">
        <v>1137</v>
      </c>
      <c r="J249" s="115" t="s">
        <v>1138</v>
      </c>
      <c r="K249" s="84" t="str">
        <f t="shared" si="7"/>
        <v>4307 NATIONAL STREET, CORONA, NY 11368</v>
      </c>
    </row>
    <row r="250" spans="1:11" x14ac:dyDescent="0.25">
      <c r="A250" s="118" t="str">
        <f t="shared" si="6"/>
        <v>JIGME&amp;PHUNTSOKOFNYC,</v>
      </c>
      <c r="B250" s="120" t="s">
        <v>1139</v>
      </c>
      <c r="C250" s="111" t="s">
        <v>1915</v>
      </c>
      <c r="D250" s="112" t="s">
        <v>1683</v>
      </c>
      <c r="E250" s="113" t="s">
        <v>310</v>
      </c>
      <c r="F250" s="113" t="s">
        <v>560</v>
      </c>
      <c r="G250" s="112"/>
      <c r="H250" s="114"/>
      <c r="I250" s="112" t="s">
        <v>1140</v>
      </c>
      <c r="J250" s="115" t="s">
        <v>1141</v>
      </c>
      <c r="K250" s="84" t="str">
        <f t="shared" si="7"/>
        <v>73-05 37 ROAD, JACKSON HEIGHTS, NY 11372</v>
      </c>
    </row>
    <row r="251" spans="1:11" x14ac:dyDescent="0.25">
      <c r="A251" s="118" t="str">
        <f t="shared" si="6"/>
        <v>JITUSARNALEINC</v>
      </c>
      <c r="B251" s="120" t="s">
        <v>1142</v>
      </c>
      <c r="C251" s="111" t="s">
        <v>1628</v>
      </c>
      <c r="D251" s="112" t="s">
        <v>1742</v>
      </c>
      <c r="E251" s="113" t="s">
        <v>310</v>
      </c>
      <c r="F251" s="113" t="s">
        <v>516</v>
      </c>
      <c r="G251" s="112"/>
      <c r="H251" s="114"/>
      <c r="I251" s="112" t="s">
        <v>1143</v>
      </c>
      <c r="J251" s="115" t="s">
        <v>1144</v>
      </c>
      <c r="K251" s="84" t="str">
        <f t="shared" si="7"/>
        <v>39-30 B 61 STREET, WOODSIDE, NY 11377</v>
      </c>
    </row>
    <row r="252" spans="1:11" x14ac:dyDescent="0.25">
      <c r="A252" s="118" t="str">
        <f t="shared" si="6"/>
        <v>JRFAMILYGROCERYINC</v>
      </c>
      <c r="B252" s="120" t="s">
        <v>1145</v>
      </c>
      <c r="C252" s="111" t="s">
        <v>1916</v>
      </c>
      <c r="D252" s="112" t="s">
        <v>1656</v>
      </c>
      <c r="E252" s="113" t="s">
        <v>310</v>
      </c>
      <c r="F252" s="113" t="s">
        <v>315</v>
      </c>
      <c r="G252" s="112"/>
      <c r="H252" s="114"/>
      <c r="I252" s="112" t="s">
        <v>1146</v>
      </c>
      <c r="J252" s="115" t="s">
        <v>1147</v>
      </c>
      <c r="K252" s="84" t="str">
        <f t="shared" si="7"/>
        <v>3902 104 TH STREET, CORONA, NY 11368</v>
      </c>
    </row>
    <row r="253" spans="1:11" x14ac:dyDescent="0.25">
      <c r="A253" s="118" t="str">
        <f t="shared" si="6"/>
        <v>JUSTRIGHTCONV.INC.</v>
      </c>
      <c r="B253" s="120" t="s">
        <v>1148</v>
      </c>
      <c r="C253" s="111" t="s">
        <v>1917</v>
      </c>
      <c r="D253" s="112" t="s">
        <v>1742</v>
      </c>
      <c r="E253" s="113" t="s">
        <v>310</v>
      </c>
      <c r="F253" s="113" t="s">
        <v>516</v>
      </c>
      <c r="G253" s="112"/>
      <c r="H253" s="114"/>
      <c r="I253" s="112" t="s">
        <v>1149</v>
      </c>
      <c r="J253" s="115" t="s">
        <v>1150</v>
      </c>
      <c r="K253" s="84" t="str">
        <f t="shared" si="7"/>
        <v>5716 ROOSEVELT AVE, WOODSIDE, NY 11377</v>
      </c>
    </row>
    <row r="254" spans="1:11" x14ac:dyDescent="0.25">
      <c r="A254" s="118" t="str">
        <f t="shared" si="6"/>
        <v>KRISHNAGROCERYINC.</v>
      </c>
      <c r="B254" s="120" t="s">
        <v>1151</v>
      </c>
      <c r="C254" s="111" t="s">
        <v>1918</v>
      </c>
      <c r="D254" s="112" t="s">
        <v>1698</v>
      </c>
      <c r="E254" s="113" t="s">
        <v>310</v>
      </c>
      <c r="F254" s="113" t="s">
        <v>650</v>
      </c>
      <c r="G254" s="112"/>
      <c r="H254" s="114"/>
      <c r="I254" s="112" t="s">
        <v>1152</v>
      </c>
      <c r="J254" s="115" t="s">
        <v>1153</v>
      </c>
      <c r="K254" s="84" t="str">
        <f t="shared" si="7"/>
        <v>431 DEKALB AVE, BROOKLYN, NY 11205</v>
      </c>
    </row>
    <row r="255" spans="1:11" x14ac:dyDescent="0.25">
      <c r="A255" s="118" t="str">
        <f t="shared" si="6"/>
        <v>KAPILGROCERYINC</v>
      </c>
      <c r="B255" s="120" t="s">
        <v>1154</v>
      </c>
      <c r="C255" s="111" t="s">
        <v>1919</v>
      </c>
      <c r="D255" s="112" t="s">
        <v>1718</v>
      </c>
      <c r="E255" s="113" t="s">
        <v>310</v>
      </c>
      <c r="F255" s="113" t="s">
        <v>432</v>
      </c>
      <c r="G255" s="112"/>
      <c r="H255" s="114"/>
      <c r="I255" s="112" t="s">
        <v>1155</v>
      </c>
      <c r="J255" s="115" t="s">
        <v>1156</v>
      </c>
      <c r="K255" s="84" t="str">
        <f t="shared" si="7"/>
        <v>37-19 DITMARS BOULEVARD, ASTORIA, NY 11105</v>
      </c>
    </row>
    <row r="256" spans="1:11" x14ac:dyDescent="0.25">
      <c r="A256" s="118" t="str">
        <f t="shared" si="6"/>
        <v>KAVYAOPTIMOINC</v>
      </c>
      <c r="B256" s="120" t="s">
        <v>1157</v>
      </c>
      <c r="C256" s="111" t="s">
        <v>1920</v>
      </c>
      <c r="D256" s="112" t="s">
        <v>1705</v>
      </c>
      <c r="E256" s="113" t="s">
        <v>310</v>
      </c>
      <c r="F256" s="113" t="s">
        <v>389</v>
      </c>
      <c r="G256" s="112"/>
      <c r="H256" s="114"/>
      <c r="I256" s="112" t="s">
        <v>1158</v>
      </c>
      <c r="J256" s="115" t="s">
        <v>1159</v>
      </c>
      <c r="K256" s="84" t="str">
        <f t="shared" si="7"/>
        <v>3019 STRATTON ST, FLUSHING, NY 11354</v>
      </c>
    </row>
    <row r="257" spans="1:11" x14ac:dyDescent="0.25">
      <c r="A257" s="118" t="str">
        <f t="shared" si="6"/>
        <v>KAVYAOPTIMOIIINC</v>
      </c>
      <c r="B257" s="120" t="s">
        <v>1160</v>
      </c>
      <c r="C257" s="111" t="s">
        <v>1921</v>
      </c>
      <c r="D257" s="112" t="s">
        <v>1795</v>
      </c>
      <c r="E257" s="113" t="s">
        <v>310</v>
      </c>
      <c r="F257" s="113" t="s">
        <v>699</v>
      </c>
      <c r="G257" s="112"/>
      <c r="H257" s="114"/>
      <c r="I257" s="112" t="s">
        <v>1161</v>
      </c>
      <c r="J257" s="115" t="s">
        <v>1162</v>
      </c>
      <c r="K257" s="84" t="str">
        <f t="shared" si="7"/>
        <v>7429 METROPOLITAN AVE, MIDDLE VILLAGE, NY 11379</v>
      </c>
    </row>
    <row r="258" spans="1:11" x14ac:dyDescent="0.25">
      <c r="A258" s="118" t="str">
        <f t="shared" si="6"/>
        <v>KDAMINIMARTINC</v>
      </c>
      <c r="B258" s="120" t="s">
        <v>1163</v>
      </c>
      <c r="C258" s="111" t="s">
        <v>1629</v>
      </c>
      <c r="D258" s="112" t="s">
        <v>1698</v>
      </c>
      <c r="E258" s="113" t="s">
        <v>310</v>
      </c>
      <c r="F258" s="113" t="s">
        <v>366</v>
      </c>
      <c r="G258" s="112"/>
      <c r="H258" s="114"/>
      <c r="I258" s="112" t="s">
        <v>1164</v>
      </c>
      <c r="J258" s="115" t="s">
        <v>1165</v>
      </c>
      <c r="K258" s="84" t="str">
        <f t="shared" si="7"/>
        <v>711 MANHATTAN AVE, BROOKLYN, NY 11222</v>
      </c>
    </row>
    <row r="259" spans="1:11" x14ac:dyDescent="0.25">
      <c r="A259" s="118" t="str">
        <f t="shared" ref="A259:A322" si="8">SUBSTITUTE(B259," ","")</f>
        <v>KIRANSHETH</v>
      </c>
      <c r="B259" s="120" t="s">
        <v>1166</v>
      </c>
      <c r="C259" s="111" t="s">
        <v>1167</v>
      </c>
      <c r="D259" s="112" t="s">
        <v>1695</v>
      </c>
      <c r="E259" s="113" t="s">
        <v>310</v>
      </c>
      <c r="F259" s="113" t="s">
        <v>370</v>
      </c>
      <c r="G259" s="112"/>
      <c r="H259" s="114"/>
      <c r="I259" s="112" t="s">
        <v>1168</v>
      </c>
      <c r="J259" s="115" t="s">
        <v>1169</v>
      </c>
      <c r="K259" s="84" t="str">
        <f t="shared" ref="K259:K322" si="9">C259&amp;", "&amp;D259&amp;", "&amp;E259&amp;" "&amp;F259</f>
        <v>NEC BROADWAY WEST 49 ST., NEW YORK, NY 10019</v>
      </c>
    </row>
    <row r="260" spans="1:11" x14ac:dyDescent="0.25">
      <c r="A260" s="118" t="str">
        <f t="shared" si="8"/>
        <v>KIRITSHETH</v>
      </c>
      <c r="B260" s="120" t="s">
        <v>1170</v>
      </c>
      <c r="C260" s="111" t="s">
        <v>1171</v>
      </c>
      <c r="D260" s="112" t="s">
        <v>1685</v>
      </c>
      <c r="E260" s="113" t="s">
        <v>310</v>
      </c>
      <c r="F260" s="113" t="s">
        <v>370</v>
      </c>
      <c r="G260" s="112"/>
      <c r="H260" s="114"/>
      <c r="I260" s="112" t="s">
        <v>1172</v>
      </c>
      <c r="J260" s="115" t="s">
        <v>1173</v>
      </c>
      <c r="K260" s="84" t="str">
        <f t="shared" si="9"/>
        <v>N E COR BROAD &amp; W 49THST, NEWYORK, NY 10019</v>
      </c>
    </row>
    <row r="261" spans="1:11" x14ac:dyDescent="0.25">
      <c r="A261" s="118" t="str">
        <f t="shared" si="8"/>
        <v>KIRTIBAHENDHAMECHA</v>
      </c>
      <c r="B261" s="120" t="s">
        <v>1174</v>
      </c>
      <c r="C261" s="111" t="s">
        <v>1175</v>
      </c>
      <c r="D261" s="112" t="s">
        <v>1695</v>
      </c>
      <c r="E261" s="113" t="s">
        <v>310</v>
      </c>
      <c r="F261" s="113" t="s">
        <v>1176</v>
      </c>
      <c r="G261" s="112"/>
      <c r="H261" s="114"/>
      <c r="I261" s="112" t="s">
        <v>1177</v>
      </c>
      <c r="J261" s="115" t="s">
        <v>1178</v>
      </c>
      <c r="K261" s="84" t="str">
        <f t="shared" si="9"/>
        <v>N/W/C 3RD AVE EAST 60ST., NEW YORK, NY 10065</v>
      </c>
    </row>
    <row r="262" spans="1:11" x14ac:dyDescent="0.25">
      <c r="A262" s="118" t="str">
        <f t="shared" si="8"/>
        <v>KISSENAPARKDELI&amp;GRIL</v>
      </c>
      <c r="B262" s="120" t="s">
        <v>1179</v>
      </c>
      <c r="C262" s="111" t="s">
        <v>1922</v>
      </c>
      <c r="D262" s="112" t="s">
        <v>1705</v>
      </c>
      <c r="E262" s="113" t="s">
        <v>310</v>
      </c>
      <c r="F262" s="113" t="s">
        <v>418</v>
      </c>
      <c r="G262" s="112"/>
      <c r="H262" s="114"/>
      <c r="I262" s="112" t="s">
        <v>1180</v>
      </c>
      <c r="J262" s="115" t="s">
        <v>1181</v>
      </c>
      <c r="K262" s="84" t="str">
        <f t="shared" si="9"/>
        <v>16310 PIDGEON MEDOW RD, FLUSHING, NY 11358</v>
      </c>
    </row>
    <row r="263" spans="1:11" x14ac:dyDescent="0.25">
      <c r="A263" s="118" t="str">
        <f t="shared" si="8"/>
        <v>KAPILNEWSCORP-;</v>
      </c>
      <c r="B263" s="120" t="s">
        <v>1182</v>
      </c>
      <c r="C263" s="111" t="s">
        <v>1630</v>
      </c>
      <c r="D263" s="112" t="s">
        <v>1718</v>
      </c>
      <c r="E263" s="113" t="s">
        <v>310</v>
      </c>
      <c r="F263" s="113" t="s">
        <v>432</v>
      </c>
      <c r="G263" s="112"/>
      <c r="H263" s="114"/>
      <c r="I263" s="112" t="s">
        <v>1183</v>
      </c>
      <c r="J263" s="115" t="s">
        <v>1184</v>
      </c>
      <c r="K263" s="84" t="str">
        <f t="shared" si="9"/>
        <v>22-13 31ST STREET, ASTORIA, NY 11105</v>
      </c>
    </row>
    <row r="264" spans="1:11" x14ac:dyDescent="0.25">
      <c r="A264" s="118" t="str">
        <f t="shared" si="8"/>
        <v>KRISHNACANDY&amp;GROCERY</v>
      </c>
      <c r="B264" s="120" t="s">
        <v>1185</v>
      </c>
      <c r="C264" s="111" t="s">
        <v>1631</v>
      </c>
      <c r="D264" s="112" t="s">
        <v>1848</v>
      </c>
      <c r="E264" s="113" t="s">
        <v>310</v>
      </c>
      <c r="F264" s="113" t="s">
        <v>885</v>
      </c>
      <c r="G264" s="112"/>
      <c r="H264" s="114"/>
      <c r="I264" s="112" t="s">
        <v>1186</v>
      </c>
      <c r="J264" s="115" t="s">
        <v>1187</v>
      </c>
      <c r="K264" s="84" t="str">
        <f t="shared" si="9"/>
        <v>6114 FLUSHING AVE, MASPETH, NY 11378</v>
      </c>
    </row>
    <row r="265" spans="1:11" x14ac:dyDescent="0.25">
      <c r="A265" s="118" t="str">
        <f t="shared" si="8"/>
        <v>KRUPAFOODINC</v>
      </c>
      <c r="B265" s="120" t="s">
        <v>1188</v>
      </c>
      <c r="C265" s="111" t="s">
        <v>1923</v>
      </c>
      <c r="D265" s="112" t="s">
        <v>1924</v>
      </c>
      <c r="E265" s="113" t="s">
        <v>310</v>
      </c>
      <c r="F265" s="113" t="s">
        <v>1189</v>
      </c>
      <c r="G265" s="112"/>
      <c r="H265" s="114"/>
      <c r="I265" s="112" t="s">
        <v>1190</v>
      </c>
      <c r="J265" s="115" t="s">
        <v>1191</v>
      </c>
      <c r="K265" s="84" t="str">
        <f t="shared" si="9"/>
        <v>23320 HILLSIDE AVE, QUEENS VILLAGE, NY 11427</v>
      </c>
    </row>
    <row r="266" spans="1:11" x14ac:dyDescent="0.25">
      <c r="A266" s="118" t="str">
        <f t="shared" si="8"/>
        <v>LASKCORP</v>
      </c>
      <c r="B266" s="120" t="s">
        <v>1192</v>
      </c>
      <c r="C266" s="111" t="s">
        <v>1925</v>
      </c>
      <c r="D266" s="112" t="s">
        <v>1718</v>
      </c>
      <c r="E266" s="113" t="s">
        <v>310</v>
      </c>
      <c r="F266" s="113" t="s">
        <v>432</v>
      </c>
      <c r="G266" s="112"/>
      <c r="H266" s="114"/>
      <c r="I266" s="112" t="s">
        <v>1193</v>
      </c>
      <c r="J266" s="115" t="s">
        <v>1194</v>
      </c>
      <c r="K266" s="84" t="str">
        <f t="shared" si="9"/>
        <v>2172 21ST STREET, ASTORIA, NY 11105</v>
      </c>
    </row>
    <row r="267" spans="1:11" x14ac:dyDescent="0.25">
      <c r="A267" s="118" t="str">
        <f t="shared" si="8"/>
        <v>LEENASHAHNWC</v>
      </c>
      <c r="B267" s="120" t="s">
        <v>1195</v>
      </c>
      <c r="C267" s="111" t="s">
        <v>1926</v>
      </c>
      <c r="D267" s="112" t="s">
        <v>1669</v>
      </c>
      <c r="E267" s="113" t="s">
        <v>310</v>
      </c>
      <c r="F267" s="113" t="s">
        <v>684</v>
      </c>
      <c r="G267" s="112"/>
      <c r="H267" s="114"/>
      <c r="I267" s="112" t="s">
        <v>1196</v>
      </c>
      <c r="J267" s="115" t="s">
        <v>1197</v>
      </c>
      <c r="K267" s="84" t="str">
        <f t="shared" si="9"/>
        <v>63RD ROAD &amp; QUEENS BOUL, REGO PARK, NY 11374</v>
      </c>
    </row>
    <row r="268" spans="1:11" x14ac:dyDescent="0.25">
      <c r="A268" s="118" t="str">
        <f t="shared" si="8"/>
        <v>LEE&amp;LINCOINC</v>
      </c>
      <c r="B268" s="120" t="s">
        <v>1198</v>
      </c>
      <c r="C268" s="111" t="s">
        <v>1927</v>
      </c>
      <c r="D268" s="112" t="s">
        <v>1685</v>
      </c>
      <c r="E268" s="113" t="s">
        <v>310</v>
      </c>
      <c r="F268" s="113" t="s">
        <v>587</v>
      </c>
      <c r="G268" s="112"/>
      <c r="H268" s="114"/>
      <c r="I268" s="112" t="s">
        <v>1199</v>
      </c>
      <c r="J268" s="115" t="s">
        <v>1200</v>
      </c>
      <c r="K268" s="84" t="str">
        <f t="shared" si="9"/>
        <v>59 18 MAIN ST, NEWYORK, NY 11355</v>
      </c>
    </row>
    <row r="269" spans="1:11" x14ac:dyDescent="0.25">
      <c r="A269" s="118" t="str">
        <f t="shared" si="8"/>
        <v>LEXNEWSCORP.</v>
      </c>
      <c r="B269" s="120" t="s">
        <v>1201</v>
      </c>
      <c r="C269" s="111" t="s">
        <v>1928</v>
      </c>
      <c r="D269" s="112" t="s">
        <v>1685</v>
      </c>
      <c r="E269" s="113" t="s">
        <v>310</v>
      </c>
      <c r="F269" s="113" t="s">
        <v>1202</v>
      </c>
      <c r="G269" s="112"/>
      <c r="H269" s="114"/>
      <c r="I269" s="112" t="s">
        <v>1203</v>
      </c>
      <c r="J269" s="115" t="s">
        <v>1204</v>
      </c>
      <c r="K269" s="84" t="str">
        <f t="shared" si="9"/>
        <v>277 PARK AVE, NEWYORK, NY 10172</v>
      </c>
    </row>
    <row r="270" spans="1:11" x14ac:dyDescent="0.25">
      <c r="A270" s="118" t="str">
        <f t="shared" si="8"/>
        <v>GRACEFARMSINC</v>
      </c>
      <c r="B270" s="120" t="s">
        <v>1205</v>
      </c>
      <c r="C270" s="111" t="s">
        <v>1929</v>
      </c>
      <c r="D270" s="112" t="s">
        <v>1685</v>
      </c>
      <c r="E270" s="113" t="s">
        <v>310</v>
      </c>
      <c r="F270" s="113" t="s">
        <v>447</v>
      </c>
      <c r="G270" s="112"/>
      <c r="H270" s="114"/>
      <c r="I270" s="112" t="s">
        <v>639</v>
      </c>
      <c r="J270" s="115" t="s">
        <v>1206</v>
      </c>
      <c r="K270" s="84" t="str">
        <f t="shared" si="9"/>
        <v>35 WEST 43RD STREET, NEWYORK, NY 10010</v>
      </c>
    </row>
    <row r="271" spans="1:11" x14ac:dyDescent="0.25">
      <c r="A271" s="118" t="str">
        <f t="shared" si="8"/>
        <v>LICDELICORP;-</v>
      </c>
      <c r="B271" s="120" t="s">
        <v>1207</v>
      </c>
      <c r="C271" s="111" t="s">
        <v>1930</v>
      </c>
      <c r="D271" s="112" t="s">
        <v>1931</v>
      </c>
      <c r="E271" s="113" t="s">
        <v>310</v>
      </c>
      <c r="F271" s="113" t="s">
        <v>467</v>
      </c>
      <c r="G271" s="112"/>
      <c r="H271" s="114"/>
      <c r="I271" s="112" t="s">
        <v>1208</v>
      </c>
      <c r="J271" s="115" t="s">
        <v>1209</v>
      </c>
      <c r="K271" s="84" t="str">
        <f t="shared" si="9"/>
        <v>2831 BORDEN AVE, LONG ISLAND CITY', NY 11101</v>
      </c>
    </row>
    <row r="272" spans="1:11" x14ac:dyDescent="0.25">
      <c r="A272" s="118" t="str">
        <f t="shared" si="8"/>
        <v>LICNEWSPAPERSTORE,INC</v>
      </c>
      <c r="B272" s="120" t="s">
        <v>1210</v>
      </c>
      <c r="C272" s="111" t="s">
        <v>1932</v>
      </c>
      <c r="D272" s="112" t="s">
        <v>1933</v>
      </c>
      <c r="E272" s="113" t="s">
        <v>310</v>
      </c>
      <c r="F272" s="113" t="s">
        <v>467</v>
      </c>
      <c r="G272" s="112"/>
      <c r="H272" s="114"/>
      <c r="I272" s="112" t="s">
        <v>1211</v>
      </c>
      <c r="J272" s="115" t="s">
        <v>1212</v>
      </c>
      <c r="K272" s="84" t="str">
        <f t="shared" si="9"/>
        <v>2123 49TH AVE, LONG IS CITY, NY 11101</v>
      </c>
    </row>
    <row r="273" spans="1:11" x14ac:dyDescent="0.25">
      <c r="A273" s="118" t="str">
        <f t="shared" si="8"/>
        <v>LISAMINIMARKETCORP</v>
      </c>
      <c r="B273" s="120" t="s">
        <v>1213</v>
      </c>
      <c r="C273" s="111" t="s">
        <v>1934</v>
      </c>
      <c r="D273" s="112" t="s">
        <v>1663</v>
      </c>
      <c r="E273" s="113" t="s">
        <v>310</v>
      </c>
      <c r="F273" s="113" t="s">
        <v>516</v>
      </c>
      <c r="G273" s="112"/>
      <c r="H273" s="114"/>
      <c r="I273" s="112" t="s">
        <v>1214</v>
      </c>
      <c r="J273" s="115" t="s">
        <v>1215</v>
      </c>
      <c r="K273" s="84" t="str">
        <f t="shared" si="9"/>
        <v>6421 BRODWAY, WOODSIDE N.Y., NY 11377</v>
      </c>
    </row>
    <row r="274" spans="1:11" x14ac:dyDescent="0.25">
      <c r="A274" s="118" t="str">
        <f t="shared" si="8"/>
        <v>LITTLEMEXICOMINIMINC</v>
      </c>
      <c r="B274" s="120" t="s">
        <v>265</v>
      </c>
      <c r="C274" s="111" t="s">
        <v>1632</v>
      </c>
      <c r="D274" s="112" t="s">
        <v>1718</v>
      </c>
      <c r="E274" s="113" t="s">
        <v>310</v>
      </c>
      <c r="F274" s="113" t="s">
        <v>489</v>
      </c>
      <c r="G274" s="112"/>
      <c r="H274" s="114"/>
      <c r="I274" s="112" t="s">
        <v>1216</v>
      </c>
      <c r="J274" s="115" t="s">
        <v>1217</v>
      </c>
      <c r="K274" s="84" t="str">
        <f t="shared" si="9"/>
        <v>4014 ASTORIA BLVD, ASTORIA, NY 11103</v>
      </c>
    </row>
    <row r="275" spans="1:11" x14ac:dyDescent="0.25">
      <c r="A275" s="118" t="str">
        <f t="shared" si="8"/>
        <v>LOTTOANDPHOTOCENT.INC</v>
      </c>
      <c r="B275" s="120" t="s">
        <v>1218</v>
      </c>
      <c r="C275" s="111" t="s">
        <v>1935</v>
      </c>
      <c r="D275" s="112" t="s">
        <v>1685</v>
      </c>
      <c r="E275" s="113" t="s">
        <v>310</v>
      </c>
      <c r="F275" s="113" t="s">
        <v>1219</v>
      </c>
      <c r="G275" s="112"/>
      <c r="H275" s="114"/>
      <c r="I275" s="112" t="s">
        <v>1220</v>
      </c>
      <c r="J275" s="115" t="s">
        <v>1221</v>
      </c>
      <c r="K275" s="84" t="str">
        <f t="shared" si="9"/>
        <v>1391 MADISON AVE, NEWYORK, NY 10029</v>
      </c>
    </row>
    <row r="276" spans="1:11" x14ac:dyDescent="0.25">
      <c r="A276" s="118" t="str">
        <f t="shared" si="8"/>
        <v>LUCKYLOTTERY&amp;CONVENCEIN</v>
      </c>
      <c r="B276" s="120" t="s">
        <v>1222</v>
      </c>
      <c r="C276" s="111" t="s">
        <v>1936</v>
      </c>
      <c r="D276" s="112" t="s">
        <v>1704</v>
      </c>
      <c r="E276" s="113" t="s">
        <v>310</v>
      </c>
      <c r="F276" s="113" t="s">
        <v>1223</v>
      </c>
      <c r="G276" s="112"/>
      <c r="H276" s="114"/>
      <c r="I276" s="112" t="s">
        <v>1224</v>
      </c>
      <c r="J276" s="115" t="s">
        <v>1225</v>
      </c>
      <c r="K276" s="84" t="str">
        <f t="shared" si="9"/>
        <v>17829 HILLSIDE, JAMAICA, NY 11432</v>
      </c>
    </row>
    <row r="277" spans="1:11" x14ac:dyDescent="0.25">
      <c r="A277" s="118" t="str">
        <f t="shared" si="8"/>
        <v>LUCKYCORONAINC</v>
      </c>
      <c r="B277" s="120" t="s">
        <v>1226</v>
      </c>
      <c r="C277" s="111" t="s">
        <v>1937</v>
      </c>
      <c r="D277" s="112" t="s">
        <v>1656</v>
      </c>
      <c r="E277" s="113" t="s">
        <v>310</v>
      </c>
      <c r="F277" s="113" t="s">
        <v>1227</v>
      </c>
      <c r="G277" s="112"/>
      <c r="H277" s="114"/>
      <c r="I277" s="112" t="s">
        <v>1228</v>
      </c>
      <c r="J277" s="115" t="s">
        <v>1229</v>
      </c>
      <c r="K277" s="84" t="str">
        <f t="shared" si="9"/>
        <v>103-01 ROOSEVELT AVE, CORONA, NY 11360</v>
      </c>
    </row>
    <row r="278" spans="1:11" x14ac:dyDescent="0.25">
      <c r="A278" s="118" t="str">
        <f t="shared" si="8"/>
        <v>M&amp;PTOBACCO&amp;STATIONARY</v>
      </c>
      <c r="B278" s="120" t="s">
        <v>1230</v>
      </c>
      <c r="C278" s="111" t="s">
        <v>1938</v>
      </c>
      <c r="D278" s="112" t="s">
        <v>1662</v>
      </c>
      <c r="E278" s="113" t="s">
        <v>310</v>
      </c>
      <c r="F278" s="113" t="s">
        <v>1118</v>
      </c>
      <c r="G278" s="112"/>
      <c r="H278" s="114"/>
      <c r="I278" s="112" t="s">
        <v>1231</v>
      </c>
      <c r="J278" s="115" t="s">
        <v>1232</v>
      </c>
      <c r="K278" s="84" t="str">
        <f t="shared" si="9"/>
        <v>20510 HILLSIDE AVE, HOLLIS, NY 11423</v>
      </c>
    </row>
    <row r="279" spans="1:11" x14ac:dyDescent="0.25">
      <c r="A279" s="118" t="str">
        <f t="shared" si="8"/>
        <v>MARUTY1859CORP</v>
      </c>
      <c r="B279" s="120" t="s">
        <v>1233</v>
      </c>
      <c r="C279" s="111" t="s">
        <v>1939</v>
      </c>
      <c r="D279" s="112" t="s">
        <v>1718</v>
      </c>
      <c r="E279" s="113" t="s">
        <v>310</v>
      </c>
      <c r="F279" s="113" t="s">
        <v>432</v>
      </c>
      <c r="G279" s="112"/>
      <c r="H279" s="114"/>
      <c r="I279" s="112" t="s">
        <v>1234</v>
      </c>
      <c r="J279" s="115" t="s">
        <v>1235</v>
      </c>
      <c r="K279" s="84" t="str">
        <f t="shared" si="9"/>
        <v>18-59 DITMARS BLVD, ASTORIA, NY 11105</v>
      </c>
    </row>
    <row r="280" spans="1:11" x14ac:dyDescent="0.25">
      <c r="A280" s="118" t="str">
        <f t="shared" si="8"/>
        <v>MAHANT195INC</v>
      </c>
      <c r="B280" s="120" t="s">
        <v>1236</v>
      </c>
      <c r="C280" s="111" t="s">
        <v>1940</v>
      </c>
      <c r="D280" s="112" t="s">
        <v>1695</v>
      </c>
      <c r="E280" s="113" t="s">
        <v>310</v>
      </c>
      <c r="F280" s="113" t="s">
        <v>620</v>
      </c>
      <c r="G280" s="112"/>
      <c r="H280" s="114"/>
      <c r="I280" s="112" t="s">
        <v>1237</v>
      </c>
      <c r="J280" s="115" t="s">
        <v>1238</v>
      </c>
      <c r="K280" s="84" t="str">
        <f t="shared" si="9"/>
        <v>195 9 TH AVE, NEW YORK, NY 10011</v>
      </c>
    </row>
    <row r="281" spans="1:11" x14ac:dyDescent="0.25">
      <c r="A281" s="118" t="str">
        <f t="shared" si="8"/>
        <v>MARUTI6903CORP.</v>
      </c>
      <c r="B281" s="120" t="s">
        <v>1239</v>
      </c>
      <c r="C281" s="111" t="s">
        <v>1941</v>
      </c>
      <c r="D281" s="112" t="s">
        <v>1742</v>
      </c>
      <c r="E281" s="113" t="s">
        <v>310</v>
      </c>
      <c r="F281" s="113" t="s">
        <v>516</v>
      </c>
      <c r="G281" s="112"/>
      <c r="H281" s="114"/>
      <c r="I281" s="112" t="s">
        <v>1240</v>
      </c>
      <c r="J281" s="115" t="s">
        <v>1241</v>
      </c>
      <c r="K281" s="84" t="str">
        <f t="shared" si="9"/>
        <v>6903 NORTHERN BLVD., WOODSIDE, NY 11377</v>
      </c>
    </row>
    <row r="282" spans="1:11" x14ac:dyDescent="0.25">
      <c r="A282" s="118" t="str">
        <f t="shared" si="8"/>
        <v>MARUTINANDAN77CORP</v>
      </c>
      <c r="B282" s="120" t="s">
        <v>1242</v>
      </c>
      <c r="C282" s="111" t="s">
        <v>1942</v>
      </c>
      <c r="D282" s="112" t="s">
        <v>1817</v>
      </c>
      <c r="E282" s="113" t="s">
        <v>310</v>
      </c>
      <c r="F282" s="113" t="s">
        <v>632</v>
      </c>
      <c r="G282" s="112"/>
      <c r="H282" s="114"/>
      <c r="I282" s="112" t="s">
        <v>1243</v>
      </c>
      <c r="J282" s="115" t="s">
        <v>1244</v>
      </c>
      <c r="K282" s="84" t="str">
        <f t="shared" si="9"/>
        <v>76 17 BROADWAY, ELMHURST, NY 11373</v>
      </c>
    </row>
    <row r="283" spans="1:11" x14ac:dyDescent="0.25">
      <c r="A283" s="118" t="str">
        <f t="shared" si="8"/>
        <v>MARUTI9116CORP</v>
      </c>
      <c r="B283" s="120" t="s">
        <v>1245</v>
      </c>
      <c r="C283" s="111" t="s">
        <v>1825</v>
      </c>
      <c r="D283" s="112" t="s">
        <v>1698</v>
      </c>
      <c r="E283" s="113" t="s">
        <v>310</v>
      </c>
      <c r="F283" s="113" t="s">
        <v>782</v>
      </c>
      <c r="G283" s="112"/>
      <c r="H283" s="114"/>
      <c r="I283" s="112" t="s">
        <v>1246</v>
      </c>
      <c r="J283" s="115" t="s">
        <v>1247</v>
      </c>
      <c r="K283" s="84" t="str">
        <f t="shared" si="9"/>
        <v>9116 3RD AVE, BROOKLYN, NY 11209</v>
      </c>
    </row>
    <row r="284" spans="1:11" x14ac:dyDescent="0.25">
      <c r="A284" s="118" t="str">
        <f t="shared" si="8"/>
        <v>MADHUCORPORATION</v>
      </c>
      <c r="B284" s="120" t="s">
        <v>1248</v>
      </c>
      <c r="C284" s="111" t="s">
        <v>1943</v>
      </c>
      <c r="D284" s="112" t="s">
        <v>1666</v>
      </c>
      <c r="E284" s="113" t="s">
        <v>310</v>
      </c>
      <c r="F284" s="113" t="s">
        <v>496</v>
      </c>
      <c r="G284" s="112"/>
      <c r="H284" s="114"/>
      <c r="I284" s="112" t="s">
        <v>1249</v>
      </c>
      <c r="J284" s="115" t="s">
        <v>1250</v>
      </c>
      <c r="K284" s="84" t="str">
        <f t="shared" si="9"/>
        <v>24-08 34TH AVE, LONG ISLAND CITY, NY 11106</v>
      </c>
    </row>
    <row r="285" spans="1:11" x14ac:dyDescent="0.25">
      <c r="A285" s="118" t="str">
        <f t="shared" si="8"/>
        <v>MAHINDELI&amp;GROCERYINC</v>
      </c>
      <c r="B285" s="120" t="s">
        <v>1251</v>
      </c>
      <c r="C285" s="111" t="s">
        <v>1944</v>
      </c>
      <c r="D285" s="112" t="s">
        <v>1718</v>
      </c>
      <c r="E285" s="113" t="s">
        <v>310</v>
      </c>
      <c r="F285" s="113" t="s">
        <v>496</v>
      </c>
      <c r="G285" s="112"/>
      <c r="H285" s="114"/>
      <c r="I285" s="112" t="s">
        <v>1252</v>
      </c>
      <c r="J285" s="115" t="s">
        <v>1253</v>
      </c>
      <c r="K285" s="84" t="str">
        <f t="shared" si="9"/>
        <v>2901 36TH AVE, ASTORIA, NY 11106</v>
      </c>
    </row>
    <row r="286" spans="1:11" x14ac:dyDescent="0.25">
      <c r="A286" s="118" t="str">
        <f t="shared" si="8"/>
        <v>MANKI135CORP</v>
      </c>
      <c r="B286" s="120" t="s">
        <v>1254</v>
      </c>
      <c r="C286" s="111" t="s">
        <v>1633</v>
      </c>
      <c r="D286" s="112" t="s">
        <v>1685</v>
      </c>
      <c r="E286" s="113" t="s">
        <v>310</v>
      </c>
      <c r="F286" s="113" t="s">
        <v>359</v>
      </c>
      <c r="G286" s="112"/>
      <c r="H286" s="114"/>
      <c r="I286" s="112" t="s">
        <v>1255</v>
      </c>
      <c r="J286" s="115" t="s">
        <v>1256</v>
      </c>
      <c r="K286" s="84" t="str">
        <f t="shared" si="9"/>
        <v>135 WEST 50STREET, NEWYORK, NY 10020</v>
      </c>
    </row>
    <row r="287" spans="1:11" x14ac:dyDescent="0.25">
      <c r="A287" s="118" t="str">
        <f t="shared" si="8"/>
        <v>FRIENDZDELI&amp;GROCERY</v>
      </c>
      <c r="B287" s="120" t="s">
        <v>1257</v>
      </c>
      <c r="C287" s="111" t="s">
        <v>1945</v>
      </c>
      <c r="D287" s="112" t="s">
        <v>1848</v>
      </c>
      <c r="E287" s="113" t="s">
        <v>310</v>
      </c>
      <c r="F287" s="113" t="s">
        <v>885</v>
      </c>
      <c r="G287" s="112"/>
      <c r="H287" s="114"/>
      <c r="I287" s="112" t="s">
        <v>1258</v>
      </c>
      <c r="J287" s="115" t="s">
        <v>1259</v>
      </c>
      <c r="K287" s="84" t="str">
        <f t="shared" si="9"/>
        <v>64 04 FLUSHING AVE, MASPETH, NY 11378</v>
      </c>
    </row>
    <row r="288" spans="1:11" x14ac:dyDescent="0.25">
      <c r="A288" s="118" t="str">
        <f t="shared" si="8"/>
        <v>MARIAGROCERYSTOREINC</v>
      </c>
      <c r="B288" s="120" t="s">
        <v>1260</v>
      </c>
      <c r="C288" s="111" t="s">
        <v>1634</v>
      </c>
      <c r="D288" s="112" t="s">
        <v>1946</v>
      </c>
      <c r="E288" s="113" t="s">
        <v>310</v>
      </c>
      <c r="F288" s="113" t="s">
        <v>632</v>
      </c>
      <c r="G288" s="112"/>
      <c r="H288" s="114"/>
      <c r="I288" s="112" t="s">
        <v>1261</v>
      </c>
      <c r="J288" s="115" t="s">
        <v>1262</v>
      </c>
      <c r="K288" s="84" t="str">
        <f t="shared" si="9"/>
        <v>7802 WOODSIDE AVE, ELMHUST, NY 11373</v>
      </c>
    </row>
    <row r="289" spans="1:11" x14ac:dyDescent="0.25">
      <c r="A289" s="118" t="str">
        <f t="shared" si="8"/>
        <v>MARSDELIINC.</v>
      </c>
      <c r="B289" s="120" t="s">
        <v>1263</v>
      </c>
      <c r="C289" s="111" t="s">
        <v>1947</v>
      </c>
      <c r="D289" s="112" t="s">
        <v>1742</v>
      </c>
      <c r="E289" s="113" t="s">
        <v>310</v>
      </c>
      <c r="F289" s="113" t="s">
        <v>516</v>
      </c>
      <c r="G289" s="112"/>
      <c r="H289" s="114"/>
      <c r="I289" s="112" t="s">
        <v>1264</v>
      </c>
      <c r="J289" s="115" t="s">
        <v>1265</v>
      </c>
      <c r="K289" s="84" t="str">
        <f t="shared" si="9"/>
        <v>4406 48TH AVE, WOODSIDE, NY 11377</v>
      </c>
    </row>
    <row r="290" spans="1:11" x14ac:dyDescent="0.25">
      <c r="A290" s="118" t="str">
        <f t="shared" si="8"/>
        <v>MARUTINANDANCORP(STAR</v>
      </c>
      <c r="B290" s="120" t="s">
        <v>1266</v>
      </c>
      <c r="C290" s="111" t="s">
        <v>1948</v>
      </c>
      <c r="D290" s="112" t="s">
        <v>1705</v>
      </c>
      <c r="E290" s="113" t="s">
        <v>310</v>
      </c>
      <c r="F290" s="113" t="s">
        <v>389</v>
      </c>
      <c r="G290" s="112"/>
      <c r="H290" s="114"/>
      <c r="I290" s="112" t="s">
        <v>1267</v>
      </c>
      <c r="J290" s="115" t="s">
        <v>1268</v>
      </c>
      <c r="K290" s="84" t="str">
        <f t="shared" si="9"/>
        <v>147-16 NORTHERN BLVD, FLUSHING, NY 11354</v>
      </c>
    </row>
    <row r="291" spans="1:11" x14ac:dyDescent="0.25">
      <c r="A291" s="118" t="str">
        <f t="shared" si="8"/>
        <v>MARUTI149CORP</v>
      </c>
      <c r="B291" s="120" t="s">
        <v>1269</v>
      </c>
      <c r="C291" s="111" t="s">
        <v>1949</v>
      </c>
      <c r="D291" s="112" t="s">
        <v>1705</v>
      </c>
      <c r="E291" s="113" t="s">
        <v>310</v>
      </c>
      <c r="F291" s="113" t="s">
        <v>587</v>
      </c>
      <c r="G291" s="112"/>
      <c r="H291" s="114"/>
      <c r="I291" s="112" t="s">
        <v>1270</v>
      </c>
      <c r="J291" s="115" t="s">
        <v>1271</v>
      </c>
      <c r="K291" s="84" t="str">
        <f t="shared" si="9"/>
        <v>14921 41ST AVE, FLUSHING, NY 11355</v>
      </c>
    </row>
    <row r="292" spans="1:11" x14ac:dyDescent="0.25">
      <c r="A292" s="118" t="str">
        <f t="shared" si="8"/>
        <v>MADHUGROCERYINC</v>
      </c>
      <c r="B292" s="120" t="s">
        <v>1272</v>
      </c>
      <c r="C292" s="111" t="s">
        <v>1950</v>
      </c>
      <c r="D292" s="112" t="s">
        <v>1718</v>
      </c>
      <c r="E292" s="113" t="s">
        <v>310</v>
      </c>
      <c r="F292" s="113" t="s">
        <v>496</v>
      </c>
      <c r="G292" s="112"/>
      <c r="H292" s="114"/>
      <c r="I292" s="112" t="s">
        <v>1273</v>
      </c>
      <c r="J292" s="115" t="s">
        <v>1274</v>
      </c>
      <c r="K292" s="84" t="str">
        <f t="shared" si="9"/>
        <v>3404 BROADWAY, ASTORIA, NY 11106</v>
      </c>
    </row>
    <row r="293" spans="1:11" x14ac:dyDescent="0.25">
      <c r="A293" s="118" t="str">
        <f t="shared" si="8"/>
        <v>MIKE&amp;FAYADELIGROCIN</v>
      </c>
      <c r="B293" s="120" t="s">
        <v>1275</v>
      </c>
      <c r="C293" s="111" t="s">
        <v>1635</v>
      </c>
      <c r="D293" s="112" t="s">
        <v>1951</v>
      </c>
      <c r="E293" s="113" t="s">
        <v>310</v>
      </c>
      <c r="F293" s="113" t="s">
        <v>1276</v>
      </c>
      <c r="G293" s="112"/>
      <c r="H293" s="114"/>
      <c r="I293" s="112" t="s">
        <v>1277</v>
      </c>
      <c r="J293" s="115" t="s">
        <v>1278</v>
      </c>
      <c r="K293" s="84" t="str">
        <f t="shared" si="9"/>
        <v>4225 235TH STEEET, DOUGLASTON, NY 11363</v>
      </c>
    </row>
    <row r="294" spans="1:11" x14ac:dyDescent="0.25">
      <c r="A294" s="118" t="str">
        <f t="shared" si="8"/>
        <v>MAHARAJMATAJICORPORATI</v>
      </c>
      <c r="B294" s="120" t="s">
        <v>1279</v>
      </c>
      <c r="C294" s="111" t="s">
        <v>1952</v>
      </c>
      <c r="D294" s="112" t="s">
        <v>1848</v>
      </c>
      <c r="E294" s="113" t="s">
        <v>310</v>
      </c>
      <c r="F294" s="113" t="s">
        <v>885</v>
      </c>
      <c r="G294" s="112"/>
      <c r="H294" s="114"/>
      <c r="I294" s="112" t="s">
        <v>1280</v>
      </c>
      <c r="J294" s="115" t="s">
        <v>1281</v>
      </c>
      <c r="K294" s="84" t="str">
        <f t="shared" si="9"/>
        <v>6928 GRAND AVE, MASPETH, NY 11378</v>
      </c>
    </row>
    <row r="295" spans="1:11" x14ac:dyDescent="0.25">
      <c r="A295" s="118" t="str">
        <f t="shared" si="8"/>
        <v>MOMTAGROCERYINC</v>
      </c>
      <c r="B295" s="120" t="s">
        <v>1282</v>
      </c>
      <c r="C295" s="111" t="s">
        <v>1636</v>
      </c>
      <c r="D295" s="112" t="s">
        <v>1666</v>
      </c>
      <c r="E295" s="113" t="s">
        <v>310</v>
      </c>
      <c r="F295" s="113" t="s">
        <v>467</v>
      </c>
      <c r="G295" s="112"/>
      <c r="H295" s="114"/>
      <c r="I295" s="112" t="s">
        <v>1283</v>
      </c>
      <c r="J295" s="115" t="s">
        <v>1284</v>
      </c>
      <c r="K295" s="84" t="str">
        <f t="shared" si="9"/>
        <v>50-12 VERNON BLVD, LONG ISLAND CITY, NY 11101</v>
      </c>
    </row>
    <row r="296" spans="1:11" x14ac:dyDescent="0.25">
      <c r="A296" s="118" t="str">
        <f t="shared" si="8"/>
        <v>MOOGLEENTERPRISESINC.</v>
      </c>
      <c r="B296" s="120" t="s">
        <v>1285</v>
      </c>
      <c r="C296" s="111" t="s">
        <v>1953</v>
      </c>
      <c r="D296" s="112" t="s">
        <v>1656</v>
      </c>
      <c r="E296" s="113" t="s">
        <v>310</v>
      </c>
      <c r="F296" s="113" t="s">
        <v>315</v>
      </c>
      <c r="G296" s="112"/>
      <c r="H296" s="114"/>
      <c r="I296" s="112" t="s">
        <v>1286</v>
      </c>
      <c r="J296" s="115" t="s">
        <v>1287</v>
      </c>
      <c r="K296" s="84" t="str">
        <f t="shared" si="9"/>
        <v>9611 NORTHERN BLVD., CORONA, NY 11368</v>
      </c>
    </row>
    <row r="297" spans="1:11" x14ac:dyDescent="0.25">
      <c r="A297" s="118" t="str">
        <f t="shared" si="8"/>
        <v>MITULQUICKSTOPINC</v>
      </c>
      <c r="B297" s="120" t="s">
        <v>1288</v>
      </c>
      <c r="C297" s="111" t="s">
        <v>1954</v>
      </c>
      <c r="D297" s="112" t="s">
        <v>1705</v>
      </c>
      <c r="E297" s="113" t="s">
        <v>310</v>
      </c>
      <c r="F297" s="113" t="s">
        <v>587</v>
      </c>
      <c r="G297" s="112"/>
      <c r="H297" s="114"/>
      <c r="I297" s="112" t="s">
        <v>1289</v>
      </c>
      <c r="J297" s="115" t="s">
        <v>1290</v>
      </c>
      <c r="K297" s="84" t="str">
        <f t="shared" si="9"/>
        <v>6008 MAIN STREET, FLUSHING, NY 11355</v>
      </c>
    </row>
    <row r="298" spans="1:11" x14ac:dyDescent="0.25">
      <c r="A298" s="118" t="str">
        <f t="shared" si="8"/>
        <v>MDRAFIQULISLAM</v>
      </c>
      <c r="B298" s="120" t="s">
        <v>1291</v>
      </c>
      <c r="C298" s="111" t="s">
        <v>1955</v>
      </c>
      <c r="D298" s="112" t="s">
        <v>1683</v>
      </c>
      <c r="E298" s="113" t="s">
        <v>310</v>
      </c>
      <c r="F298" s="113" t="s">
        <v>560</v>
      </c>
      <c r="G298" s="112"/>
      <c r="H298" s="114"/>
      <c r="I298" s="112" t="s">
        <v>1292</v>
      </c>
      <c r="J298" s="115" t="s">
        <v>1293</v>
      </c>
      <c r="K298" s="84" t="str">
        <f t="shared" si="9"/>
        <v>NW CORNER 73 RD ST, JACKSON HEIGHTS, NY 11372</v>
      </c>
    </row>
    <row r="299" spans="1:11" x14ac:dyDescent="0.25">
      <c r="A299" s="118" t="str">
        <f t="shared" si="8"/>
        <v>MIDDLEVILLAGECARDSLLC</v>
      </c>
      <c r="B299" s="120" t="s">
        <v>1294</v>
      </c>
      <c r="C299" s="111" t="s">
        <v>1956</v>
      </c>
      <c r="D299" s="112" t="s">
        <v>1795</v>
      </c>
      <c r="E299" s="113" t="s">
        <v>310</v>
      </c>
      <c r="F299" s="113" t="s">
        <v>699</v>
      </c>
      <c r="G299" s="112"/>
      <c r="H299" s="114"/>
      <c r="I299" s="112" t="s">
        <v>1295</v>
      </c>
      <c r="J299" s="115" t="s">
        <v>1296</v>
      </c>
      <c r="K299" s="84" t="str">
        <f t="shared" si="9"/>
        <v>7924 ELIOT AVE, MIDDLE VILLAGE, NY 11379</v>
      </c>
    </row>
    <row r="300" spans="1:11" x14ac:dyDescent="0.25">
      <c r="A300" s="118" t="str">
        <f t="shared" si="8"/>
        <v>NORTHERNAUTOSERVICEST</v>
      </c>
      <c r="B300" s="120" t="s">
        <v>1297</v>
      </c>
      <c r="C300" s="111" t="s">
        <v>1957</v>
      </c>
      <c r="D300" s="112" t="s">
        <v>1705</v>
      </c>
      <c r="E300" s="113" t="s">
        <v>310</v>
      </c>
      <c r="F300" s="113" t="s">
        <v>389</v>
      </c>
      <c r="G300" s="112"/>
      <c r="H300" s="114"/>
      <c r="I300" s="112" t="s">
        <v>1298</v>
      </c>
      <c r="J300" s="115" t="s">
        <v>1299</v>
      </c>
      <c r="K300" s="84" t="str">
        <f t="shared" si="9"/>
        <v>147-10 NORTHERN BLVD, FLUSHING, NY 11354</v>
      </c>
    </row>
    <row r="301" spans="1:11" x14ac:dyDescent="0.25">
      <c r="A301" s="118" t="str">
        <f t="shared" si="8"/>
        <v>NEWYORKDELIGROCERY</v>
      </c>
      <c r="B301" s="120" t="s">
        <v>1300</v>
      </c>
      <c r="C301" s="111" t="s">
        <v>1958</v>
      </c>
      <c r="D301" s="112" t="s">
        <v>1683</v>
      </c>
      <c r="E301" s="113" t="s">
        <v>310</v>
      </c>
      <c r="F301" s="113" t="s">
        <v>560</v>
      </c>
      <c r="G301" s="112"/>
      <c r="H301" s="114"/>
      <c r="I301" s="112" t="s">
        <v>1301</v>
      </c>
      <c r="J301" s="115" t="s">
        <v>1302</v>
      </c>
      <c r="K301" s="84" t="str">
        <f t="shared" si="9"/>
        <v>76-01 ROOSVELT AVE, JACKSON HEIGHTS, NY 11372</v>
      </c>
    </row>
    <row r="302" spans="1:11" x14ac:dyDescent="0.25">
      <c r="A302" s="118" t="str">
        <f t="shared" si="8"/>
        <v>SHAHREJENDRA</v>
      </c>
      <c r="B302" s="120" t="s">
        <v>1303</v>
      </c>
      <c r="C302" s="111" t="s">
        <v>1959</v>
      </c>
      <c r="D302" s="112" t="s">
        <v>1695</v>
      </c>
      <c r="E302" s="113" t="s">
        <v>310</v>
      </c>
      <c r="F302" s="113" t="s">
        <v>406</v>
      </c>
      <c r="G302" s="112"/>
      <c r="H302" s="114"/>
      <c r="I302" s="112" t="s">
        <v>1304</v>
      </c>
      <c r="J302" s="115" t="s">
        <v>1305</v>
      </c>
      <c r="K302" s="84" t="str">
        <f t="shared" si="9"/>
        <v>N/E/C WEST 34ST &amp; 8 AVE, NEW YORK, NY 10001</v>
      </c>
    </row>
    <row r="303" spans="1:11" x14ac:dyDescent="0.25">
      <c r="A303" s="118" t="str">
        <f t="shared" si="8"/>
        <v>NYCFOODMARKETINC</v>
      </c>
      <c r="B303" s="120" t="s">
        <v>1306</v>
      </c>
      <c r="C303" s="111" t="s">
        <v>1960</v>
      </c>
      <c r="D303" s="112" t="s">
        <v>1683</v>
      </c>
      <c r="E303" s="113" t="s">
        <v>310</v>
      </c>
      <c r="F303" s="113" t="s">
        <v>560</v>
      </c>
      <c r="G303" s="112"/>
      <c r="H303" s="114"/>
      <c r="I303" s="112" t="s">
        <v>1307</v>
      </c>
      <c r="J303" s="115" t="s">
        <v>1308</v>
      </c>
      <c r="K303" s="84" t="str">
        <f t="shared" si="9"/>
        <v>81 06 37TH AVE, JACKSON HEIGHTS, NY 11372</v>
      </c>
    </row>
    <row r="304" spans="1:11" x14ac:dyDescent="0.25">
      <c r="A304" s="118" t="str">
        <f t="shared" si="8"/>
        <v>NGMINIMARKETCORP</v>
      </c>
      <c r="B304" s="120" t="s">
        <v>1309</v>
      </c>
      <c r="C304" s="111" t="s">
        <v>1637</v>
      </c>
      <c r="D304" s="112" t="s">
        <v>1657</v>
      </c>
      <c r="E304" s="113" t="s">
        <v>310</v>
      </c>
      <c r="F304" s="113" t="s">
        <v>739</v>
      </c>
      <c r="G304" s="112"/>
      <c r="H304" s="114"/>
      <c r="I304" s="112" t="s">
        <v>1310</v>
      </c>
      <c r="J304" s="115" t="s">
        <v>1311</v>
      </c>
      <c r="K304" s="84" t="str">
        <f t="shared" si="9"/>
        <v>31-06 81ST, EAST ELMHURST, NY 11370</v>
      </c>
    </row>
    <row r="305" spans="1:11" x14ac:dyDescent="0.25">
      <c r="A305" s="118" t="str">
        <f t="shared" si="8"/>
        <v>NIDHICONVENIENCEINC</v>
      </c>
      <c r="B305" s="120" t="s">
        <v>1312</v>
      </c>
      <c r="C305" s="111" t="s">
        <v>1638</v>
      </c>
      <c r="D305" s="112" t="s">
        <v>1669</v>
      </c>
      <c r="E305" s="113" t="s">
        <v>310</v>
      </c>
      <c r="F305" s="113" t="s">
        <v>684</v>
      </c>
      <c r="G305" s="112"/>
      <c r="H305" s="114"/>
      <c r="I305" s="112" t="s">
        <v>1313</v>
      </c>
      <c r="J305" s="115" t="s">
        <v>1314</v>
      </c>
      <c r="K305" s="84" t="str">
        <f t="shared" si="9"/>
        <v>99-03 QUEENS BLVD, REGO PARK, NY 11374</v>
      </c>
    </row>
    <row r="306" spans="1:11" x14ac:dyDescent="0.25">
      <c r="A306" s="118" t="str">
        <f t="shared" si="8"/>
        <v>NITHYAISLANDCORP</v>
      </c>
      <c r="B306" s="120" t="s">
        <v>1315</v>
      </c>
      <c r="C306" s="111" t="s">
        <v>1639</v>
      </c>
      <c r="D306" s="112" t="s">
        <v>1924</v>
      </c>
      <c r="E306" s="113" t="s">
        <v>310</v>
      </c>
      <c r="F306" s="113" t="s">
        <v>1316</v>
      </c>
      <c r="G306" s="112"/>
      <c r="H306" s="114"/>
      <c r="I306" s="112" t="s">
        <v>1317</v>
      </c>
      <c r="J306" s="115" t="s">
        <v>1318</v>
      </c>
      <c r="K306" s="84" t="str">
        <f t="shared" si="9"/>
        <v>21302 JAMAICA AVE, QUEENS VILLAGE, NY 11428</v>
      </c>
    </row>
    <row r="307" spans="1:11" x14ac:dyDescent="0.25">
      <c r="A307" s="118" t="str">
        <f t="shared" si="8"/>
        <v>NKNEWSSTAND</v>
      </c>
      <c r="B307" s="120" t="s">
        <v>1319</v>
      </c>
      <c r="C307" s="111" t="s">
        <v>1961</v>
      </c>
      <c r="D307" s="112" t="s">
        <v>1672</v>
      </c>
      <c r="E307" s="113" t="s">
        <v>310</v>
      </c>
      <c r="F307" s="113" t="s">
        <v>1320</v>
      </c>
      <c r="G307" s="112"/>
      <c r="H307" s="114"/>
      <c r="I307" s="112" t="s">
        <v>1321</v>
      </c>
      <c r="J307" s="115" t="s">
        <v>1322</v>
      </c>
      <c r="K307" s="84" t="str">
        <f t="shared" si="9"/>
        <v>125 MAIDEN LN, MANHATTAN, NY 10038</v>
      </c>
    </row>
    <row r="308" spans="1:11" x14ac:dyDescent="0.25">
      <c r="A308" s="118" t="str">
        <f t="shared" si="8"/>
        <v>ARTHURNEWSLLC</v>
      </c>
      <c r="B308" s="120" t="s">
        <v>1323</v>
      </c>
      <c r="C308" s="111" t="s">
        <v>1962</v>
      </c>
      <c r="D308" s="112" t="s">
        <v>1722</v>
      </c>
      <c r="E308" s="113" t="s">
        <v>310</v>
      </c>
      <c r="F308" s="113" t="s">
        <v>1324</v>
      </c>
      <c r="G308" s="112"/>
      <c r="H308" s="114"/>
      <c r="I308" s="112" t="s">
        <v>1325</v>
      </c>
      <c r="J308" s="115" t="s">
        <v>1326</v>
      </c>
      <c r="K308" s="84" t="str">
        <f t="shared" si="9"/>
        <v>2393 ARTHUR AVE., BRONX, NY 10458</v>
      </c>
    </row>
    <row r="309" spans="1:11" x14ac:dyDescent="0.25">
      <c r="A309" s="118" t="str">
        <f t="shared" si="8"/>
        <v>NNGROCERY</v>
      </c>
      <c r="B309" s="120" t="s">
        <v>1327</v>
      </c>
      <c r="C309" s="111" t="s">
        <v>1963</v>
      </c>
      <c r="D309" s="112" t="s">
        <v>1718</v>
      </c>
      <c r="E309" s="113" t="s">
        <v>310</v>
      </c>
      <c r="F309" s="113" t="s">
        <v>432</v>
      </c>
      <c r="G309" s="112"/>
      <c r="H309" s="114"/>
      <c r="I309" s="112" t="s">
        <v>1328</v>
      </c>
      <c r="J309" s="115" t="s">
        <v>1329</v>
      </c>
      <c r="K309" s="84" t="str">
        <f t="shared" si="9"/>
        <v>31-21 DITMARS BLVD, ASTORIA, NY 11105</v>
      </c>
    </row>
    <row r="310" spans="1:11" x14ac:dyDescent="0.25">
      <c r="A310" s="118" t="str">
        <f t="shared" si="8"/>
        <v>NEWPARADISEGROCERYINC</v>
      </c>
      <c r="B310" s="120" t="s">
        <v>1330</v>
      </c>
      <c r="C310" s="111" t="s">
        <v>1964</v>
      </c>
      <c r="D310" s="112" t="s">
        <v>1817</v>
      </c>
      <c r="E310" s="113" t="s">
        <v>310</v>
      </c>
      <c r="F310" s="113" t="s">
        <v>632</v>
      </c>
      <c r="G310" s="112"/>
      <c r="H310" s="114"/>
      <c r="I310" s="112" t="s">
        <v>1331</v>
      </c>
      <c r="J310" s="115" t="s">
        <v>1332</v>
      </c>
      <c r="K310" s="84" t="str">
        <f t="shared" si="9"/>
        <v>8138 BROADWAY, ELMHURST, NY 11373</v>
      </c>
    </row>
    <row r="311" spans="1:11" x14ac:dyDescent="0.25">
      <c r="A311" s="118" t="str">
        <f t="shared" si="8"/>
        <v>NUBEDEJESUSCORP</v>
      </c>
      <c r="B311" s="120" t="s">
        <v>1333</v>
      </c>
      <c r="C311" s="111" t="s">
        <v>1965</v>
      </c>
      <c r="D311" s="112" t="s">
        <v>1664</v>
      </c>
      <c r="E311" s="113" t="s">
        <v>310</v>
      </c>
      <c r="F311" s="113" t="s">
        <v>311</v>
      </c>
      <c r="G311" s="112"/>
      <c r="H311" s="114"/>
      <c r="I311" s="112" t="s">
        <v>1334</v>
      </c>
      <c r="J311" s="115" t="s">
        <v>1335</v>
      </c>
      <c r="K311" s="84" t="str">
        <f t="shared" si="9"/>
        <v>3902 47TH AVE, SUNNYSIDE, NY 11104</v>
      </c>
    </row>
    <row r="312" spans="1:11" x14ac:dyDescent="0.25">
      <c r="A312" s="118" t="str">
        <f t="shared" si="8"/>
        <v>NUTHIN'LEFTDEL&amp;GROC</v>
      </c>
      <c r="B312" s="120" t="s">
        <v>1336</v>
      </c>
      <c r="C312" s="111" t="s">
        <v>1966</v>
      </c>
      <c r="D312" s="112" t="s">
        <v>1817</v>
      </c>
      <c r="E312" s="113" t="s">
        <v>310</v>
      </c>
      <c r="F312" s="113" t="s">
        <v>632</v>
      </c>
      <c r="G312" s="112"/>
      <c r="H312" s="114"/>
      <c r="I312" s="112" t="s">
        <v>1337</v>
      </c>
      <c r="J312" s="115" t="s">
        <v>1338</v>
      </c>
      <c r="K312" s="84" t="str">
        <f t="shared" si="9"/>
        <v>5202 92ND STREET, ELMHURST, NY 11373</v>
      </c>
    </row>
    <row r="313" spans="1:11" x14ac:dyDescent="0.25">
      <c r="A313" s="118" t="str">
        <f t="shared" si="8"/>
        <v>RAHMAN,MOHAMMEDM</v>
      </c>
      <c r="B313" s="120" t="s">
        <v>1339</v>
      </c>
      <c r="C313" s="111" t="s">
        <v>1340</v>
      </c>
      <c r="D313" s="112" t="s">
        <v>1695</v>
      </c>
      <c r="E313" s="113" t="s">
        <v>310</v>
      </c>
      <c r="F313" s="113" t="s">
        <v>500</v>
      </c>
      <c r="G313" s="112"/>
      <c r="H313" s="114"/>
      <c r="I313" s="112" t="s">
        <v>1341</v>
      </c>
      <c r="J313" s="115" t="s">
        <v>1342</v>
      </c>
      <c r="K313" s="84" t="str">
        <f t="shared" si="9"/>
        <v>N/W/C PARK AV SOU EA19ST, NEW YORK, NY 10003</v>
      </c>
    </row>
    <row r="314" spans="1:11" x14ac:dyDescent="0.25">
      <c r="A314" s="118" t="str">
        <f t="shared" si="8"/>
        <v>NEWWAYDELI&amp;GROCERYC</v>
      </c>
      <c r="B314" s="120" t="s">
        <v>1343</v>
      </c>
      <c r="C314" s="111" t="s">
        <v>1967</v>
      </c>
      <c r="D314" s="112" t="s">
        <v>1656</v>
      </c>
      <c r="E314" s="113" t="s">
        <v>310</v>
      </c>
      <c r="F314" s="113" t="s">
        <v>315</v>
      </c>
      <c r="G314" s="112"/>
      <c r="H314" s="114"/>
      <c r="I314" s="112" t="s">
        <v>1344</v>
      </c>
      <c r="J314" s="115" t="s">
        <v>1345</v>
      </c>
      <c r="K314" s="84" t="str">
        <f t="shared" si="9"/>
        <v>3502 103 RD ST, CORONA, NY 11368</v>
      </c>
    </row>
    <row r="315" spans="1:11" x14ac:dyDescent="0.25">
      <c r="A315" s="118" t="str">
        <f t="shared" si="8"/>
        <v>NYCSMOKES&amp;MOREINC</v>
      </c>
      <c r="B315" s="120" t="s">
        <v>1346</v>
      </c>
      <c r="C315" s="111" t="s">
        <v>1968</v>
      </c>
      <c r="D315" s="112" t="s">
        <v>1685</v>
      </c>
      <c r="E315" s="113" t="s">
        <v>310</v>
      </c>
      <c r="F315" s="113" t="s">
        <v>1035</v>
      </c>
      <c r="G315" s="112"/>
      <c r="H315" s="114"/>
      <c r="I315" s="112" t="s">
        <v>1347</v>
      </c>
      <c r="J315" s="115" t="s">
        <v>1348</v>
      </c>
      <c r="K315" s="84" t="str">
        <f t="shared" si="9"/>
        <v>104 MACDOUGAL STREET, NEWYORK, NY 10012</v>
      </c>
    </row>
    <row r="316" spans="1:11" x14ac:dyDescent="0.25">
      <c r="A316" s="118" t="str">
        <f t="shared" si="8"/>
        <v>NEWYORKFOODMARKETINC</v>
      </c>
      <c r="B316" s="120" t="s">
        <v>1349</v>
      </c>
      <c r="C316" s="111" t="s">
        <v>1969</v>
      </c>
      <c r="D316" s="112" t="s">
        <v>1683</v>
      </c>
      <c r="E316" s="113" t="s">
        <v>310</v>
      </c>
      <c r="F316" s="113" t="s">
        <v>560</v>
      </c>
      <c r="G316" s="112"/>
      <c r="H316" s="114"/>
      <c r="I316" s="112" t="s">
        <v>1350</v>
      </c>
      <c r="J316" s="115" t="s">
        <v>1351</v>
      </c>
      <c r="K316" s="84" t="str">
        <f t="shared" si="9"/>
        <v>9530 ROOSEVELT AVE, JACKSON HEIGHTS, NY 11372</v>
      </c>
    </row>
    <row r="317" spans="1:11" x14ac:dyDescent="0.25">
      <c r="A317" s="118" t="str">
        <f t="shared" si="8"/>
        <v>OLIVELEAFGOURMETINC</v>
      </c>
      <c r="B317" s="120" t="s">
        <v>1352</v>
      </c>
      <c r="C317" s="111" t="s">
        <v>1970</v>
      </c>
      <c r="D317" s="112" t="s">
        <v>1698</v>
      </c>
      <c r="E317" s="113" t="s">
        <v>310</v>
      </c>
      <c r="F317" s="113" t="s">
        <v>1353</v>
      </c>
      <c r="G317" s="112"/>
      <c r="H317" s="114"/>
      <c r="I317" s="112" t="s">
        <v>1354</v>
      </c>
      <c r="J317" s="115" t="s">
        <v>1355</v>
      </c>
      <c r="K317" s="84" t="str">
        <f t="shared" si="9"/>
        <v>301 HALSEY ST, BROOKLYN, NY 11216</v>
      </c>
    </row>
    <row r="318" spans="1:11" x14ac:dyDescent="0.25">
      <c r="A318" s="118" t="str">
        <f t="shared" si="8"/>
        <v>4155MAINSTREETINC</v>
      </c>
      <c r="B318" s="120" t="s">
        <v>1356</v>
      </c>
      <c r="C318" s="111" t="s">
        <v>1640</v>
      </c>
      <c r="D318" s="112" t="s">
        <v>1705</v>
      </c>
      <c r="E318" s="113" t="s">
        <v>310</v>
      </c>
      <c r="F318" s="113" t="s">
        <v>587</v>
      </c>
      <c r="G318" s="112"/>
      <c r="H318" s="114"/>
      <c r="I318" s="112" t="s">
        <v>1357</v>
      </c>
      <c r="J318" s="115" t="s">
        <v>1358</v>
      </c>
      <c r="K318" s="84" t="str">
        <f t="shared" si="9"/>
        <v>41-55 MAIN STREET, FLUSHING, NY 11355</v>
      </c>
    </row>
    <row r="319" spans="1:11" x14ac:dyDescent="0.25">
      <c r="A319" s="118" t="str">
        <f t="shared" si="8"/>
        <v>BENTASCORP(OTHELLODELI</v>
      </c>
      <c r="B319" s="120" t="s">
        <v>1359</v>
      </c>
      <c r="C319" s="111" t="s">
        <v>1971</v>
      </c>
      <c r="D319" s="112" t="s">
        <v>1718</v>
      </c>
      <c r="E319" s="113" t="s">
        <v>310</v>
      </c>
      <c r="F319" s="113" t="s">
        <v>455</v>
      </c>
      <c r="G319" s="112"/>
      <c r="H319" s="114"/>
      <c r="I319" s="112" t="s">
        <v>1360</v>
      </c>
      <c r="J319" s="115" t="s">
        <v>1361</v>
      </c>
      <c r="K319" s="84" t="str">
        <f t="shared" si="9"/>
        <v>26-19 24TH AVE, ASTORIA, NY 11102</v>
      </c>
    </row>
    <row r="320" spans="1:11" x14ac:dyDescent="0.25">
      <c r="A320" s="118" t="str">
        <f t="shared" si="8"/>
        <v>OZONE-HOWARDCONV.INC</v>
      </c>
      <c r="B320" s="120" t="s">
        <v>1362</v>
      </c>
      <c r="C320" s="111" t="s">
        <v>1972</v>
      </c>
      <c r="D320" s="112" t="s">
        <v>1707</v>
      </c>
      <c r="E320" s="113" t="s">
        <v>310</v>
      </c>
      <c r="F320" s="113" t="s">
        <v>393</v>
      </c>
      <c r="G320" s="112"/>
      <c r="H320" s="114"/>
      <c r="I320" s="112" t="s">
        <v>1363</v>
      </c>
      <c r="J320" s="115" t="s">
        <v>1364</v>
      </c>
      <c r="K320" s="84" t="str">
        <f t="shared" si="9"/>
        <v>13720 CROSSBAY BLVD, OZONE PARK, NY 11417</v>
      </c>
    </row>
    <row r="321" spans="1:11" x14ac:dyDescent="0.25">
      <c r="A321" s="118" t="str">
        <f t="shared" si="8"/>
        <v>P&amp;DDELI</v>
      </c>
      <c r="B321" s="120" t="s">
        <v>1365</v>
      </c>
      <c r="C321" s="111" t="s">
        <v>1641</v>
      </c>
      <c r="D321" s="112" t="s">
        <v>1658</v>
      </c>
      <c r="E321" s="113" t="s">
        <v>310</v>
      </c>
      <c r="F321" s="113" t="s">
        <v>925</v>
      </c>
      <c r="G321" s="112"/>
      <c r="H321" s="114"/>
      <c r="I321" s="112" t="s">
        <v>1366</v>
      </c>
      <c r="J321" s="115" t="s">
        <v>1367</v>
      </c>
      <c r="K321" s="84" t="str">
        <f t="shared" si="9"/>
        <v>114-13 101 AVENUE, RICHMOND HILL, NY 11419</v>
      </c>
    </row>
    <row r="322" spans="1:11" x14ac:dyDescent="0.25">
      <c r="A322" s="118" t="str">
        <f t="shared" si="8"/>
        <v>PRAMUKH1929INC</v>
      </c>
      <c r="B322" s="120" t="s">
        <v>1368</v>
      </c>
      <c r="C322" s="111" t="s">
        <v>1973</v>
      </c>
      <c r="D322" s="112" t="s">
        <v>1698</v>
      </c>
      <c r="E322" s="113" t="s">
        <v>310</v>
      </c>
      <c r="F322" s="113" t="s">
        <v>1369</v>
      </c>
      <c r="G322" s="112"/>
      <c r="H322" s="114"/>
      <c r="I322" s="112" t="s">
        <v>1370</v>
      </c>
      <c r="J322" s="115" t="s">
        <v>1371</v>
      </c>
      <c r="K322" s="84" t="str">
        <f t="shared" si="9"/>
        <v>1929 AVENUE U, BROOKLYN, NY 11229</v>
      </c>
    </row>
    <row r="323" spans="1:11" x14ac:dyDescent="0.25">
      <c r="A323" s="118" t="str">
        <f t="shared" ref="A323:A386" si="10">SUBSTITUTE(B323," ","")</f>
        <v>MADISONPRODUCECORP</v>
      </c>
      <c r="B323" s="120" t="s">
        <v>1372</v>
      </c>
      <c r="C323" s="111" t="s">
        <v>1642</v>
      </c>
      <c r="D323" s="112" t="s">
        <v>1974</v>
      </c>
      <c r="E323" s="113" t="s">
        <v>310</v>
      </c>
      <c r="F323" s="113" t="s">
        <v>362</v>
      </c>
      <c r="G323" s="112"/>
      <c r="H323" s="114"/>
      <c r="I323" s="112" t="s">
        <v>1373</v>
      </c>
      <c r="J323" s="115" t="s">
        <v>1374</v>
      </c>
      <c r="K323" s="84" t="str">
        <f t="shared" ref="K323:K386" si="11">C323&amp;", "&amp;D323&amp;", "&amp;E323&amp;" "&amp;F323</f>
        <v>13-07 MADISON AVE, BET 92-93ST, NY 10128</v>
      </c>
    </row>
    <row r="324" spans="1:11" x14ac:dyDescent="0.25">
      <c r="A324" s="118" t="str">
        <f t="shared" si="10"/>
        <v>P.A.N.GROCERY&amp;NEWSINC</v>
      </c>
      <c r="B324" s="120" t="s">
        <v>1375</v>
      </c>
      <c r="C324" s="111" t="s">
        <v>1975</v>
      </c>
      <c r="D324" s="112" t="s">
        <v>1718</v>
      </c>
      <c r="E324" s="113" t="s">
        <v>310</v>
      </c>
      <c r="F324" s="113" t="s">
        <v>489</v>
      </c>
      <c r="G324" s="112"/>
      <c r="H324" s="114"/>
      <c r="I324" s="112" t="s">
        <v>1376</v>
      </c>
      <c r="J324" s="115" t="s">
        <v>1377</v>
      </c>
      <c r="K324" s="84" t="str">
        <f t="shared" si="11"/>
        <v>41-12 BROADWAY, ASTORIA, NY 11103</v>
      </c>
    </row>
    <row r="325" spans="1:11" x14ac:dyDescent="0.25">
      <c r="A325" s="118" t="str">
        <f t="shared" si="10"/>
        <v>PANKAJSHAH</v>
      </c>
      <c r="B325" s="120" t="s">
        <v>1378</v>
      </c>
      <c r="C325" s="111" t="s">
        <v>1379</v>
      </c>
      <c r="D325" s="112" t="s">
        <v>1695</v>
      </c>
      <c r="E325" s="113" t="s">
        <v>310</v>
      </c>
      <c r="F325" s="113" t="s">
        <v>439</v>
      </c>
      <c r="G325" s="112"/>
      <c r="H325" s="114"/>
      <c r="I325" s="112" t="s">
        <v>1380</v>
      </c>
      <c r="J325" s="115" t="s">
        <v>1381</v>
      </c>
      <c r="K325" s="84" t="str">
        <f t="shared" si="11"/>
        <v>S/E/C BROAD &amp; W 111TH ST, NEW YORK, NY 10025</v>
      </c>
    </row>
    <row r="326" spans="1:11" x14ac:dyDescent="0.25">
      <c r="A326" s="118" t="str">
        <f t="shared" si="10"/>
        <v>PATEL,AMBALALB</v>
      </c>
      <c r="B326" s="120" t="s">
        <v>1382</v>
      </c>
      <c r="C326" s="111" t="s">
        <v>1976</v>
      </c>
      <c r="D326" s="112" t="s">
        <v>1695</v>
      </c>
      <c r="E326" s="113" t="s">
        <v>310</v>
      </c>
      <c r="F326" s="113" t="s">
        <v>406</v>
      </c>
      <c r="G326" s="112"/>
      <c r="H326" s="114"/>
      <c r="I326" s="112" t="s">
        <v>1383</v>
      </c>
      <c r="J326" s="115" t="s">
        <v>1384</v>
      </c>
      <c r="K326" s="84" t="str">
        <f t="shared" si="11"/>
        <v>S/E/C WEST 34ST,10 AVE, NEW YORK, NY 10001</v>
      </c>
    </row>
    <row r="327" spans="1:11" x14ac:dyDescent="0.25">
      <c r="A327" s="118" t="str">
        <f t="shared" si="10"/>
        <v>PINKYQUICKSTOPINC</v>
      </c>
      <c r="B327" s="120" t="s">
        <v>1385</v>
      </c>
      <c r="C327" s="111" t="s">
        <v>1977</v>
      </c>
      <c r="D327" s="112" t="s">
        <v>1722</v>
      </c>
      <c r="E327" s="113" t="s">
        <v>310</v>
      </c>
      <c r="F327" s="113" t="s">
        <v>860</v>
      </c>
      <c r="G327" s="112"/>
      <c r="H327" s="114"/>
      <c r="I327" s="112" t="s">
        <v>1386</v>
      </c>
      <c r="J327" s="115" t="s">
        <v>1387</v>
      </c>
      <c r="K327" s="84" t="str">
        <f t="shared" si="11"/>
        <v>2934 WILKINSON AVE, BRONX, NY 10461</v>
      </c>
    </row>
    <row r="328" spans="1:11" x14ac:dyDescent="0.25">
      <c r="A328" s="118" t="str">
        <f t="shared" si="10"/>
        <v>PKGENTERPRISES</v>
      </c>
      <c r="B328" s="120" t="s">
        <v>1388</v>
      </c>
      <c r="C328" s="111" t="s">
        <v>1978</v>
      </c>
      <c r="D328" s="112" t="s">
        <v>1658</v>
      </c>
      <c r="E328" s="113" t="s">
        <v>310</v>
      </c>
      <c r="F328" s="113" t="s">
        <v>925</v>
      </c>
      <c r="G328" s="112"/>
      <c r="H328" s="114"/>
      <c r="I328" s="112" t="s">
        <v>1389</v>
      </c>
      <c r="J328" s="115" t="s">
        <v>1390</v>
      </c>
      <c r="K328" s="84" t="str">
        <f t="shared" si="11"/>
        <v>118-17 LIBERTY AVE, RICHMOND HILL, NY 11419</v>
      </c>
    </row>
    <row r="329" spans="1:11" x14ac:dyDescent="0.25">
      <c r="A329" s="118" t="str">
        <f t="shared" si="10"/>
        <v>P&amp;PCANDYSTOREINC</v>
      </c>
      <c r="B329" s="120" t="s">
        <v>1391</v>
      </c>
      <c r="C329" s="111" t="s">
        <v>1643</v>
      </c>
      <c r="D329" s="112" t="s">
        <v>1698</v>
      </c>
      <c r="E329" s="113" t="s">
        <v>310</v>
      </c>
      <c r="F329" s="113" t="s">
        <v>366</v>
      </c>
      <c r="G329" s="112"/>
      <c r="H329" s="114"/>
      <c r="I329" s="112" t="s">
        <v>1392</v>
      </c>
      <c r="J329" s="115" t="s">
        <v>1393</v>
      </c>
      <c r="K329" s="84" t="str">
        <f t="shared" si="11"/>
        <v>790 MANHATTAN AVE, BROOKLYN, NY 11222</v>
      </c>
    </row>
    <row r="330" spans="1:11" x14ac:dyDescent="0.25">
      <c r="A330" s="118" t="str">
        <f t="shared" si="10"/>
        <v>PONNIAHNEWSTAND</v>
      </c>
      <c r="B330" s="120" t="s">
        <v>1394</v>
      </c>
      <c r="C330" s="111" t="s">
        <v>1979</v>
      </c>
      <c r="D330" s="112" t="s">
        <v>1685</v>
      </c>
      <c r="E330" s="113" t="s">
        <v>310</v>
      </c>
      <c r="F330" s="113" t="s">
        <v>370</v>
      </c>
      <c r="G330" s="112"/>
      <c r="H330" s="114"/>
      <c r="I330" s="112" t="s">
        <v>1395</v>
      </c>
      <c r="J330" s="115" t="s">
        <v>1396</v>
      </c>
      <c r="K330" s="84" t="str">
        <f t="shared" si="11"/>
        <v>7 AVENUE WEST 57 STREET, NEWYORK, NY 10019</v>
      </c>
    </row>
    <row r="331" spans="1:11" x14ac:dyDescent="0.25">
      <c r="A331" s="118" t="str">
        <f t="shared" si="10"/>
        <v>POOJA23INC.</v>
      </c>
      <c r="B331" s="120" t="s">
        <v>1397</v>
      </c>
      <c r="C331" s="111" t="s">
        <v>1980</v>
      </c>
      <c r="D331" s="112" t="s">
        <v>1705</v>
      </c>
      <c r="E331" s="113" t="s">
        <v>310</v>
      </c>
      <c r="F331" s="113" t="s">
        <v>587</v>
      </c>
      <c r="G331" s="112"/>
      <c r="H331" s="114"/>
      <c r="I331" s="112" t="s">
        <v>1398</v>
      </c>
      <c r="J331" s="115" t="s">
        <v>1399</v>
      </c>
      <c r="K331" s="84" t="str">
        <f t="shared" si="11"/>
        <v>41-23 UNION STREET, FLUSHING, NY 11355</v>
      </c>
    </row>
    <row r="332" spans="1:11" x14ac:dyDescent="0.25">
      <c r="A332" s="118" t="str">
        <f t="shared" si="10"/>
        <v>PRADEEPMMAYANI</v>
      </c>
      <c r="B332" s="120" t="s">
        <v>1400</v>
      </c>
      <c r="C332" s="111" t="s">
        <v>1401</v>
      </c>
      <c r="D332" s="112" t="s">
        <v>1695</v>
      </c>
      <c r="E332" s="113" t="s">
        <v>310</v>
      </c>
      <c r="F332" s="113" t="s">
        <v>406</v>
      </c>
      <c r="G332" s="112"/>
      <c r="H332" s="114"/>
      <c r="I332" s="116">
        <v>1363931</v>
      </c>
      <c r="J332" s="115" t="s">
        <v>1402</v>
      </c>
      <c r="K332" s="84" t="str">
        <f t="shared" si="11"/>
        <v>SE CORN OF 7TH AV&amp;34THST, NEW YORK, NY 10001</v>
      </c>
    </row>
    <row r="333" spans="1:11" x14ac:dyDescent="0.25">
      <c r="A333" s="118" t="str">
        <f t="shared" si="10"/>
        <v>R&amp;SAUTODIAGNOSTICINC</v>
      </c>
      <c r="B333" s="120" t="s">
        <v>1403</v>
      </c>
      <c r="C333" s="111" t="s">
        <v>1981</v>
      </c>
      <c r="D333" s="112" t="s">
        <v>1742</v>
      </c>
      <c r="E333" s="113" t="s">
        <v>310</v>
      </c>
      <c r="F333" s="113" t="s">
        <v>516</v>
      </c>
      <c r="G333" s="112"/>
      <c r="H333" s="114"/>
      <c r="I333" s="112" t="s">
        <v>1404</v>
      </c>
      <c r="J333" s="115" t="s">
        <v>1405</v>
      </c>
      <c r="K333" s="84" t="str">
        <f t="shared" si="11"/>
        <v>6307 BROADWAY, WOODSIDE, NY 11377</v>
      </c>
    </row>
    <row r="334" spans="1:11" x14ac:dyDescent="0.25">
      <c r="A334" s="118" t="str">
        <f t="shared" si="10"/>
        <v>RANAGASCORP.</v>
      </c>
      <c r="B334" s="120" t="s">
        <v>1406</v>
      </c>
      <c r="C334" s="111" t="s">
        <v>1982</v>
      </c>
      <c r="D334" s="112" t="s">
        <v>1698</v>
      </c>
      <c r="E334" s="113" t="s">
        <v>310</v>
      </c>
      <c r="F334" s="113" t="s">
        <v>1407</v>
      </c>
      <c r="G334" s="112"/>
      <c r="H334" s="114"/>
      <c r="I334" s="112" t="s">
        <v>1408</v>
      </c>
      <c r="J334" s="115" t="s">
        <v>1409</v>
      </c>
      <c r="K334" s="84" t="str">
        <f t="shared" si="11"/>
        <v>784 JAMAICA AVE, BROOKLYN, NY 11208</v>
      </c>
    </row>
    <row r="335" spans="1:11" x14ac:dyDescent="0.25">
      <c r="A335" s="118" t="str">
        <f t="shared" si="10"/>
        <v>ROCHDALEJUNCTION</v>
      </c>
      <c r="B335" s="120" t="s">
        <v>1410</v>
      </c>
      <c r="C335" s="111" t="s">
        <v>1983</v>
      </c>
      <c r="D335" s="112" t="s">
        <v>1661</v>
      </c>
      <c r="E335" s="113" t="s">
        <v>310</v>
      </c>
      <c r="F335" s="113" t="s">
        <v>385</v>
      </c>
      <c r="G335" s="112"/>
      <c r="H335" s="114"/>
      <c r="I335" s="112" t="s">
        <v>1411</v>
      </c>
      <c r="J335" s="115" t="s">
        <v>1412</v>
      </c>
      <c r="K335" s="84" t="str">
        <f t="shared" si="11"/>
        <v>165-90 BAISLEY BLVD, JAMICA, NY 11434</v>
      </c>
    </row>
    <row r="336" spans="1:11" x14ac:dyDescent="0.25">
      <c r="A336" s="118" t="str">
        <f t="shared" si="10"/>
        <v>REGOPARKMINIMARKET</v>
      </c>
      <c r="B336" s="120" t="s">
        <v>1413</v>
      </c>
      <c r="C336" s="111" t="s">
        <v>1614</v>
      </c>
      <c r="D336" s="112" t="s">
        <v>1789</v>
      </c>
      <c r="E336" s="113" t="s">
        <v>310</v>
      </c>
      <c r="F336" s="113" t="s">
        <v>684</v>
      </c>
      <c r="G336" s="112"/>
      <c r="H336" s="114"/>
      <c r="I336" s="112" t="s">
        <v>828</v>
      </c>
      <c r="J336" s="115" t="s">
        <v>829</v>
      </c>
      <c r="K336" s="84" t="str">
        <f t="shared" si="11"/>
        <v>96-22 QUEENS BLVD, REGOPARK, NY 11374</v>
      </c>
    </row>
    <row r="337" spans="1:11" x14ac:dyDescent="0.25">
      <c r="A337" s="118" t="str">
        <f t="shared" si="10"/>
        <v>REHKAPATEL</v>
      </c>
      <c r="B337" s="120" t="s">
        <v>1414</v>
      </c>
      <c r="C337" s="111" t="s">
        <v>1415</v>
      </c>
      <c r="D337" s="112" t="s">
        <v>1695</v>
      </c>
      <c r="E337" s="113" t="s">
        <v>310</v>
      </c>
      <c r="F337" s="113" t="s">
        <v>1416</v>
      </c>
      <c r="G337" s="112"/>
      <c r="H337" s="114"/>
      <c r="I337" s="112" t="s">
        <v>1417</v>
      </c>
      <c r="J337" s="115" t="s">
        <v>1418</v>
      </c>
      <c r="K337" s="84" t="str">
        <f t="shared" si="11"/>
        <v>N/E/C OF EAST 42ST&amp;5THAV, NEW YORK, NY 10017</v>
      </c>
    </row>
    <row r="338" spans="1:11" x14ac:dyDescent="0.25">
      <c r="A338" s="118" t="str">
        <f t="shared" si="10"/>
        <v>RENSON69LLC</v>
      </c>
      <c r="B338" s="120" t="s">
        <v>1419</v>
      </c>
      <c r="C338" s="111" t="s">
        <v>1984</v>
      </c>
      <c r="D338" s="112" t="s">
        <v>1782</v>
      </c>
      <c r="E338" s="113" t="s">
        <v>310</v>
      </c>
      <c r="F338" s="113" t="s">
        <v>516</v>
      </c>
      <c r="G338" s="112"/>
      <c r="H338" s="114"/>
      <c r="I338" s="112" t="s">
        <v>1420</v>
      </c>
      <c r="J338" s="115" t="s">
        <v>1421</v>
      </c>
      <c r="K338" s="84" t="str">
        <f t="shared" si="11"/>
        <v>6809 QUEENS BLVD, WOOSIDE, NY 11377</v>
      </c>
    </row>
    <row r="339" spans="1:11" x14ac:dyDescent="0.25">
      <c r="A339" s="118" t="str">
        <f t="shared" si="10"/>
        <v>RICKYDELISTOREIIINC</v>
      </c>
      <c r="B339" s="120" t="s">
        <v>1422</v>
      </c>
      <c r="C339" s="111" t="s">
        <v>1985</v>
      </c>
      <c r="D339" s="112" t="s">
        <v>1705</v>
      </c>
      <c r="E339" s="113" t="s">
        <v>310</v>
      </c>
      <c r="F339" s="113" t="s">
        <v>587</v>
      </c>
      <c r="G339" s="112"/>
      <c r="H339" s="114"/>
      <c r="I339" s="112" t="s">
        <v>1423</v>
      </c>
      <c r="J339" s="115" t="s">
        <v>1424</v>
      </c>
      <c r="K339" s="84" t="str">
        <f t="shared" si="11"/>
        <v>147-06 45TH AVE, FLUSHING, NY 11355</v>
      </c>
    </row>
    <row r="340" spans="1:11" x14ac:dyDescent="0.25">
      <c r="A340" s="118" t="str">
        <f t="shared" si="10"/>
        <v>RIDDHIFOODINC.</v>
      </c>
      <c r="B340" s="120" t="s">
        <v>1425</v>
      </c>
      <c r="C340" s="111" t="s">
        <v>1986</v>
      </c>
      <c r="D340" s="112" t="s">
        <v>1667</v>
      </c>
      <c r="E340" s="113" t="s">
        <v>310</v>
      </c>
      <c r="F340" s="113" t="s">
        <v>658</v>
      </c>
      <c r="G340" s="112"/>
      <c r="H340" s="114"/>
      <c r="I340" s="112" t="s">
        <v>1426</v>
      </c>
      <c r="J340" s="115" t="s">
        <v>1427</v>
      </c>
      <c r="K340" s="84" t="str">
        <f t="shared" si="11"/>
        <v>703 FAIRVIEW AVE, RIDGEWOOD, NY 11385</v>
      </c>
    </row>
    <row r="341" spans="1:11" x14ac:dyDescent="0.25">
      <c r="A341" s="118" t="str">
        <f t="shared" si="10"/>
        <v>RAMJANOILCORPORATION</v>
      </c>
      <c r="B341" s="120" t="s">
        <v>1428</v>
      </c>
      <c r="C341" s="111" t="s">
        <v>1644</v>
      </c>
      <c r="D341" s="112" t="s">
        <v>1698</v>
      </c>
      <c r="E341" s="113" t="s">
        <v>310</v>
      </c>
      <c r="F341" s="113" t="s">
        <v>381</v>
      </c>
      <c r="G341" s="112"/>
      <c r="H341" s="114"/>
      <c r="I341" s="112" t="s">
        <v>1429</v>
      </c>
      <c r="J341" s="115" t="s">
        <v>1430</v>
      </c>
      <c r="K341" s="84" t="str">
        <f t="shared" si="11"/>
        <v>2111 ATLANTIC AVE, BROOKLYN, NY 11233</v>
      </c>
    </row>
    <row r="342" spans="1:11" x14ac:dyDescent="0.25">
      <c r="A342" s="118" t="str">
        <f t="shared" si="10"/>
        <v>RMDPNEWSINC.</v>
      </c>
      <c r="B342" s="120" t="s">
        <v>1431</v>
      </c>
      <c r="C342" s="111" t="s">
        <v>1987</v>
      </c>
      <c r="D342" s="112" t="s">
        <v>1667</v>
      </c>
      <c r="E342" s="113" t="s">
        <v>310</v>
      </c>
      <c r="F342" s="113" t="s">
        <v>658</v>
      </c>
      <c r="G342" s="112"/>
      <c r="H342" s="114"/>
      <c r="I342" s="112" t="s">
        <v>1432</v>
      </c>
      <c r="J342" s="115" t="s">
        <v>1433</v>
      </c>
      <c r="K342" s="84" t="str">
        <f t="shared" si="11"/>
        <v>1936 PUTNAM AVE, RIDGEWOOD, NY 11385</v>
      </c>
    </row>
    <row r="343" spans="1:11" x14ac:dyDescent="0.25">
      <c r="A343" s="118" t="str">
        <f t="shared" si="10"/>
        <v>ROCKWAY100INC</v>
      </c>
      <c r="B343" s="120" t="s">
        <v>1434</v>
      </c>
      <c r="C343" s="111" t="s">
        <v>1988</v>
      </c>
      <c r="D343" s="112" t="s">
        <v>1707</v>
      </c>
      <c r="E343" s="113" t="s">
        <v>310</v>
      </c>
      <c r="F343" s="113" t="s">
        <v>393</v>
      </c>
      <c r="G343" s="112"/>
      <c r="H343" s="114"/>
      <c r="I343" s="112" t="s">
        <v>1435</v>
      </c>
      <c r="J343" s="115" t="s">
        <v>1436</v>
      </c>
      <c r="K343" s="84" t="str">
        <f t="shared" si="11"/>
        <v>10007 ROCKWAY BLVD, OZONE PARK, NY 11417</v>
      </c>
    </row>
    <row r="344" spans="1:11" x14ac:dyDescent="0.25">
      <c r="A344" s="118" t="str">
        <f t="shared" si="10"/>
        <v>RUSHIKAINC</v>
      </c>
      <c r="B344" s="120" t="s">
        <v>1437</v>
      </c>
      <c r="C344" s="111" t="s">
        <v>1645</v>
      </c>
      <c r="D344" s="112" t="s">
        <v>1685</v>
      </c>
      <c r="E344" s="113" t="s">
        <v>310</v>
      </c>
      <c r="F344" s="113" t="s">
        <v>410</v>
      </c>
      <c r="G344" s="112"/>
      <c r="H344" s="114"/>
      <c r="I344" s="112" t="s">
        <v>1438</v>
      </c>
      <c r="J344" s="115" t="s">
        <v>1439</v>
      </c>
      <c r="K344" s="84" t="str">
        <f t="shared" si="11"/>
        <v>15 STAMTON STREET, NEWYORK, NY 10002</v>
      </c>
    </row>
    <row r="345" spans="1:11" x14ac:dyDescent="0.25">
      <c r="A345" s="118" t="str">
        <f t="shared" si="10"/>
        <v>SAANVIFOODMARTINC.</v>
      </c>
      <c r="B345" s="120" t="s">
        <v>1440</v>
      </c>
      <c r="C345" s="111" t="s">
        <v>1989</v>
      </c>
      <c r="D345" s="112" t="s">
        <v>1742</v>
      </c>
      <c r="E345" s="113" t="s">
        <v>310</v>
      </c>
      <c r="F345" s="113" t="s">
        <v>516</v>
      </c>
      <c r="G345" s="112"/>
      <c r="H345" s="114"/>
      <c r="I345" s="112" t="s">
        <v>1441</v>
      </c>
      <c r="J345" s="115" t="s">
        <v>1442</v>
      </c>
      <c r="K345" s="84" t="str">
        <f t="shared" si="11"/>
        <v>68-30 ROOSEVELT AVE, WOODSIDE, NY 11377</v>
      </c>
    </row>
    <row r="346" spans="1:11" x14ac:dyDescent="0.25">
      <c r="A346" s="118" t="str">
        <f t="shared" si="10"/>
        <v>SAF2CORP</v>
      </c>
      <c r="B346" s="120" t="s">
        <v>1443</v>
      </c>
      <c r="C346" s="111" t="s">
        <v>1990</v>
      </c>
      <c r="D346" s="112" t="s">
        <v>1664</v>
      </c>
      <c r="E346" s="113" t="s">
        <v>310</v>
      </c>
      <c r="F346" s="113" t="s">
        <v>311</v>
      </c>
      <c r="G346" s="112"/>
      <c r="H346" s="114"/>
      <c r="I346" s="112" t="s">
        <v>1444</v>
      </c>
      <c r="J346" s="115" t="s">
        <v>1445</v>
      </c>
      <c r="K346" s="84" t="str">
        <f t="shared" si="11"/>
        <v>4319 QUEENS BLVD, SUNNYSIDE, NY 11104</v>
      </c>
    </row>
    <row r="347" spans="1:11" x14ac:dyDescent="0.25">
      <c r="A347" s="118" t="str">
        <f t="shared" si="10"/>
        <v>SATKAIVALUSAINC.</v>
      </c>
      <c r="B347" s="120" t="s">
        <v>1446</v>
      </c>
      <c r="C347" s="111" t="s">
        <v>1991</v>
      </c>
      <c r="D347" s="112" t="s">
        <v>1686</v>
      </c>
      <c r="E347" s="113" t="s">
        <v>310</v>
      </c>
      <c r="F347" s="113" t="s">
        <v>334</v>
      </c>
      <c r="G347" s="112"/>
      <c r="H347" s="114"/>
      <c r="I347" s="112" t="s">
        <v>1447</v>
      </c>
      <c r="J347" s="115" t="s">
        <v>1448</v>
      </c>
      <c r="K347" s="84" t="str">
        <f t="shared" si="11"/>
        <v>7152 YELLOWSTONE BLVD., FOREST HILLS, NY 11375</v>
      </c>
    </row>
    <row r="348" spans="1:11" x14ac:dyDescent="0.25">
      <c r="A348" s="118" t="str">
        <f t="shared" si="10"/>
        <v>SBBAYSIDELLC</v>
      </c>
      <c r="B348" s="120" t="s">
        <v>1449</v>
      </c>
      <c r="C348" s="111" t="s">
        <v>1992</v>
      </c>
      <c r="D348" s="112" t="s">
        <v>1760</v>
      </c>
      <c r="E348" s="113" t="s">
        <v>310</v>
      </c>
      <c r="F348" s="113" t="s">
        <v>583</v>
      </c>
      <c r="G348" s="112"/>
      <c r="H348" s="114"/>
      <c r="I348" s="112" t="s">
        <v>1450</v>
      </c>
      <c r="J348" s="115" t="s">
        <v>1451</v>
      </c>
      <c r="K348" s="84" t="str">
        <f t="shared" si="11"/>
        <v>20019 32 ND AVE, BAYSIDE, NY 11361</v>
      </c>
    </row>
    <row r="349" spans="1:11" x14ac:dyDescent="0.25">
      <c r="A349" s="118" t="str">
        <f t="shared" si="10"/>
        <v>SUNARINC(SUPERCONINC</v>
      </c>
      <c r="B349" s="120" t="s">
        <v>1452</v>
      </c>
      <c r="C349" s="111" t="s">
        <v>1993</v>
      </c>
      <c r="D349" s="112" t="s">
        <v>1910</v>
      </c>
      <c r="E349" s="113" t="s">
        <v>310</v>
      </c>
      <c r="F349" s="113" t="s">
        <v>979</v>
      </c>
      <c r="G349" s="112"/>
      <c r="H349" s="114"/>
      <c r="I349" s="112" t="s">
        <v>1453</v>
      </c>
      <c r="J349" s="115" t="s">
        <v>1454</v>
      </c>
      <c r="K349" s="84" t="str">
        <f t="shared" si="11"/>
        <v>1109 154 ST LOWR, WHITESTONE, NY 11357</v>
      </c>
    </row>
    <row r="350" spans="1:11" x14ac:dyDescent="0.25">
      <c r="A350" s="118" t="str">
        <f t="shared" si="10"/>
        <v>SEHYUNFRUIT&amp;VEG</v>
      </c>
      <c r="B350" s="120" t="s">
        <v>1455</v>
      </c>
      <c r="C350" s="111" t="s">
        <v>1994</v>
      </c>
      <c r="D350" s="112" t="s">
        <v>1664</v>
      </c>
      <c r="E350" s="113" t="s">
        <v>310</v>
      </c>
      <c r="F350" s="113" t="s">
        <v>311</v>
      </c>
      <c r="G350" s="112"/>
      <c r="H350" s="114"/>
      <c r="I350" s="112" t="s">
        <v>1456</v>
      </c>
      <c r="J350" s="115" t="s">
        <v>1457</v>
      </c>
      <c r="K350" s="84" t="str">
        <f t="shared" si="11"/>
        <v>4625 QUEENS BLVD, SUNNYSIDE, NY 11104</v>
      </c>
    </row>
    <row r="351" spans="1:11" x14ac:dyDescent="0.25">
      <c r="A351" s="118" t="str">
        <f t="shared" si="10"/>
        <v>SWEETYGROCERYCORP</v>
      </c>
      <c r="B351" s="120" t="s">
        <v>1458</v>
      </c>
      <c r="C351" s="111" t="s">
        <v>1995</v>
      </c>
      <c r="D351" s="112" t="s">
        <v>1683</v>
      </c>
      <c r="E351" s="113" t="s">
        <v>310</v>
      </c>
      <c r="F351" s="113" t="s">
        <v>560</v>
      </c>
      <c r="G351" s="112"/>
      <c r="H351" s="114"/>
      <c r="I351" s="112" t="s">
        <v>1459</v>
      </c>
      <c r="J351" s="115" t="s">
        <v>1460</v>
      </c>
      <c r="K351" s="84" t="str">
        <f t="shared" si="11"/>
        <v>8618 37TH AV, JACKSON HEIGHTS, NY 11372</v>
      </c>
    </row>
    <row r="352" spans="1:11" x14ac:dyDescent="0.25">
      <c r="A352" s="118" t="str">
        <f t="shared" si="10"/>
        <v>SINAIGOURMETDELIINC</v>
      </c>
      <c r="B352" s="120" t="s">
        <v>1461</v>
      </c>
      <c r="C352" s="111" t="s">
        <v>1646</v>
      </c>
      <c r="D352" s="112" t="s">
        <v>1718</v>
      </c>
      <c r="E352" s="113" t="s">
        <v>310</v>
      </c>
      <c r="F352" s="113" t="s">
        <v>455</v>
      </c>
      <c r="G352" s="112"/>
      <c r="H352" s="114"/>
      <c r="I352" s="112" t="s">
        <v>1462</v>
      </c>
      <c r="J352" s="115" t="s">
        <v>1463</v>
      </c>
      <c r="K352" s="84" t="str">
        <f t="shared" si="11"/>
        <v>2618 21 ST STREET, ASTORIA, NY 11102</v>
      </c>
    </row>
    <row r="353" spans="1:11" x14ac:dyDescent="0.25">
      <c r="A353" s="118" t="str">
        <f t="shared" si="10"/>
        <v>STADIUMGASINC</v>
      </c>
      <c r="B353" s="120" t="s">
        <v>1464</v>
      </c>
      <c r="C353" s="111" t="s">
        <v>1996</v>
      </c>
      <c r="D353" s="112" t="s">
        <v>1656</v>
      </c>
      <c r="E353" s="113" t="s">
        <v>310</v>
      </c>
      <c r="F353" s="113" t="s">
        <v>315</v>
      </c>
      <c r="G353" s="112"/>
      <c r="H353" s="114"/>
      <c r="I353" s="112" t="s">
        <v>1465</v>
      </c>
      <c r="J353" s="115" t="s">
        <v>1466</v>
      </c>
      <c r="K353" s="84" t="str">
        <f t="shared" si="11"/>
        <v>112-44 ROOSEVELT AVE, CORONA, NY 11368</v>
      </c>
    </row>
    <row r="354" spans="1:11" x14ac:dyDescent="0.25">
      <c r="A354" s="118" t="str">
        <f t="shared" si="10"/>
        <v>STOP&amp;GOMINIMARTNYI</v>
      </c>
      <c r="B354" s="120" t="s">
        <v>1467</v>
      </c>
      <c r="C354" s="111" t="s">
        <v>1997</v>
      </c>
      <c r="D354" s="112" t="s">
        <v>1705</v>
      </c>
      <c r="E354" s="113" t="s">
        <v>310</v>
      </c>
      <c r="F354" s="113" t="s">
        <v>389</v>
      </c>
      <c r="G354" s="112"/>
      <c r="H354" s="114"/>
      <c r="I354" s="112" t="s">
        <v>1468</v>
      </c>
      <c r="J354" s="115" t="s">
        <v>1469</v>
      </c>
      <c r="K354" s="84" t="str">
        <f t="shared" si="11"/>
        <v>136-45 ROOSEVELT AVE, FLUSHING, NY 11354</v>
      </c>
    </row>
    <row r="355" spans="1:11" x14ac:dyDescent="0.25">
      <c r="A355" s="118" t="str">
        <f t="shared" si="10"/>
        <v>SOLISGROCERYSTORE</v>
      </c>
      <c r="B355" s="120" t="s">
        <v>1470</v>
      </c>
      <c r="C355" s="111" t="s">
        <v>1998</v>
      </c>
      <c r="D355" s="112" t="s">
        <v>1656</v>
      </c>
      <c r="E355" s="113" t="s">
        <v>310</v>
      </c>
      <c r="F355" s="113" t="s">
        <v>315</v>
      </c>
      <c r="G355" s="112"/>
      <c r="H355" s="114"/>
      <c r="I355" s="112" t="s">
        <v>1471</v>
      </c>
      <c r="J355" s="115" t="s">
        <v>1472</v>
      </c>
      <c r="K355" s="84" t="str">
        <f t="shared" si="11"/>
        <v>39-17 112 TH ST, CORONA, NY 11368</v>
      </c>
    </row>
    <row r="356" spans="1:11" x14ac:dyDescent="0.25">
      <c r="A356" s="118" t="str">
        <f t="shared" si="10"/>
        <v>SHAMBHUDELIGROCERYINC</v>
      </c>
      <c r="B356" s="120" t="s">
        <v>1473</v>
      </c>
      <c r="C356" s="111" t="s">
        <v>1999</v>
      </c>
      <c r="D356" s="112" t="s">
        <v>1705</v>
      </c>
      <c r="E356" s="113" t="s">
        <v>310</v>
      </c>
      <c r="F356" s="113" t="s">
        <v>414</v>
      </c>
      <c r="G356" s="112"/>
      <c r="H356" s="114"/>
      <c r="I356" s="112" t="s">
        <v>1474</v>
      </c>
      <c r="J356" s="115" t="s">
        <v>1475</v>
      </c>
      <c r="K356" s="84" t="str">
        <f t="shared" si="11"/>
        <v>EXPRESS DELI, FLUSHING, NY 11366</v>
      </c>
    </row>
    <row r="357" spans="1:11" x14ac:dyDescent="0.25">
      <c r="A357" s="118" t="str">
        <f t="shared" si="10"/>
        <v>SHRADDHA64INC</v>
      </c>
      <c r="B357" s="120" t="s">
        <v>1476</v>
      </c>
      <c r="C357" s="111" t="s">
        <v>1647</v>
      </c>
      <c r="D357" s="112" t="s">
        <v>1685</v>
      </c>
      <c r="E357" s="113" t="s">
        <v>310</v>
      </c>
      <c r="F357" s="113" t="s">
        <v>1176</v>
      </c>
      <c r="G357" s="112"/>
      <c r="H357" s="114"/>
      <c r="I357" s="112" t="s">
        <v>600</v>
      </c>
      <c r="J357" s="115" t="s">
        <v>1477</v>
      </c>
      <c r="K357" s="84" t="str">
        <f t="shared" si="11"/>
        <v>838 LEXINGTON AVE, NEWYORK, NY 10065</v>
      </c>
    </row>
    <row r="358" spans="1:11" x14ac:dyDescent="0.25">
      <c r="A358" s="118" t="str">
        <f t="shared" si="10"/>
        <v>SHAYONADELI&amp;GROCEINC</v>
      </c>
      <c r="B358" s="120" t="s">
        <v>1478</v>
      </c>
      <c r="C358" s="111" t="s">
        <v>1648</v>
      </c>
      <c r="D358" s="112" t="s">
        <v>1795</v>
      </c>
      <c r="E358" s="113" t="s">
        <v>310</v>
      </c>
      <c r="F358" s="113" t="s">
        <v>699</v>
      </c>
      <c r="G358" s="112"/>
      <c r="H358" s="114"/>
      <c r="I358" s="112" t="s">
        <v>1479</v>
      </c>
      <c r="J358" s="115" t="s">
        <v>1480</v>
      </c>
      <c r="K358" s="84" t="str">
        <f t="shared" si="11"/>
        <v>73-42 68TH AVENUE, MIDDLE VILLAGE, NY 11379</v>
      </c>
    </row>
    <row r="359" spans="1:11" x14ac:dyDescent="0.25">
      <c r="A359" s="118" t="str">
        <f t="shared" si="10"/>
        <v>SHIVAMDELIGROCERYINC.</v>
      </c>
      <c r="B359" s="120" t="s">
        <v>1481</v>
      </c>
      <c r="C359" s="111" t="s">
        <v>2000</v>
      </c>
      <c r="D359" s="112" t="s">
        <v>1705</v>
      </c>
      <c r="E359" s="113" t="s">
        <v>310</v>
      </c>
      <c r="F359" s="113" t="s">
        <v>715</v>
      </c>
      <c r="G359" s="112"/>
      <c r="H359" s="114"/>
      <c r="I359" s="112" t="s">
        <v>1482</v>
      </c>
      <c r="J359" s="115" t="s">
        <v>1483</v>
      </c>
      <c r="K359" s="84" t="str">
        <f t="shared" si="11"/>
        <v>7106 KISSENA BLVD., FLUSHING, NY 11367</v>
      </c>
    </row>
    <row r="360" spans="1:11" x14ac:dyDescent="0.25">
      <c r="A360" s="118" t="str">
        <f t="shared" si="10"/>
        <v>SHIVUINC</v>
      </c>
      <c r="B360" s="120" t="s">
        <v>1484</v>
      </c>
      <c r="C360" s="111" t="s">
        <v>2001</v>
      </c>
      <c r="D360" s="112" t="s">
        <v>1656</v>
      </c>
      <c r="E360" s="113" t="s">
        <v>310</v>
      </c>
      <c r="F360" s="113" t="s">
        <v>315</v>
      </c>
      <c r="G360" s="112"/>
      <c r="H360" s="114"/>
      <c r="I360" s="112" t="s">
        <v>1485</v>
      </c>
      <c r="J360" s="115" t="s">
        <v>1486</v>
      </c>
      <c r="K360" s="84" t="str">
        <f t="shared" si="11"/>
        <v>4015 104TH ST, CORONA, NY 11368</v>
      </c>
    </row>
    <row r="361" spans="1:11" x14ac:dyDescent="0.25">
      <c r="A361" s="118" t="str">
        <f t="shared" si="10"/>
        <v>SHLOKCORPORATION</v>
      </c>
      <c r="B361" s="120" t="s">
        <v>1487</v>
      </c>
      <c r="C361" s="111" t="s">
        <v>2002</v>
      </c>
      <c r="D361" s="112" t="s">
        <v>1664</v>
      </c>
      <c r="E361" s="113" t="s">
        <v>310</v>
      </c>
      <c r="F361" s="113" t="s">
        <v>311</v>
      </c>
      <c r="G361" s="112"/>
      <c r="H361" s="114"/>
      <c r="I361" s="112" t="s">
        <v>1488</v>
      </c>
      <c r="J361" s="115" t="s">
        <v>1489</v>
      </c>
      <c r="K361" s="84" t="str">
        <f t="shared" si="11"/>
        <v>4024 GREEN POINT AVE, SUNNYSIDE, NY 11104</v>
      </c>
    </row>
    <row r="362" spans="1:11" x14ac:dyDescent="0.25">
      <c r="A362" s="118" t="str">
        <f t="shared" si="10"/>
        <v>SHREEJIRAJIPOINC.</v>
      </c>
      <c r="B362" s="120" t="s">
        <v>1490</v>
      </c>
      <c r="C362" s="111" t="s">
        <v>2003</v>
      </c>
      <c r="D362" s="112" t="s">
        <v>1686</v>
      </c>
      <c r="E362" s="113" t="s">
        <v>310</v>
      </c>
      <c r="F362" s="113" t="s">
        <v>334</v>
      </c>
      <c r="G362" s="112"/>
      <c r="H362" s="114"/>
      <c r="I362" s="112" t="s">
        <v>1491</v>
      </c>
      <c r="J362" s="115" t="s">
        <v>1492</v>
      </c>
      <c r="K362" s="84" t="str">
        <f t="shared" si="11"/>
        <v>7169 YELLOWSTONE BLVD., FOREST HILLS, NY 11375</v>
      </c>
    </row>
    <row r="363" spans="1:11" x14ac:dyDescent="0.25">
      <c r="A363" s="118" t="str">
        <f t="shared" si="10"/>
        <v>SIDDHIFOODINC</v>
      </c>
      <c r="B363" s="120" t="s">
        <v>1493</v>
      </c>
      <c r="C363" s="111" t="s">
        <v>2004</v>
      </c>
      <c r="D363" s="112" t="s">
        <v>1779</v>
      </c>
      <c r="E363" s="113" t="s">
        <v>310</v>
      </c>
      <c r="F363" s="113" t="s">
        <v>428</v>
      </c>
      <c r="G363" s="112"/>
      <c r="H363" s="114"/>
      <c r="I363" s="112" t="s">
        <v>1494</v>
      </c>
      <c r="J363" s="115" t="s">
        <v>1495</v>
      </c>
      <c r="K363" s="84" t="str">
        <f t="shared" si="11"/>
        <v>3420 QUENTIN RD, BROOKYLN, NY 11234</v>
      </c>
    </row>
    <row r="364" spans="1:11" x14ac:dyDescent="0.25">
      <c r="A364" s="118" t="str">
        <f t="shared" si="10"/>
        <v>SINALINC(MINIMART)</v>
      </c>
      <c r="B364" s="120" t="s">
        <v>1496</v>
      </c>
      <c r="C364" s="111" t="s">
        <v>2005</v>
      </c>
      <c r="D364" s="112" t="s">
        <v>1669</v>
      </c>
      <c r="E364" s="113" t="s">
        <v>310</v>
      </c>
      <c r="F364" s="113" t="s">
        <v>684</v>
      </c>
      <c r="G364" s="112"/>
      <c r="H364" s="114"/>
      <c r="I364" s="112" t="s">
        <v>1497</v>
      </c>
      <c r="J364" s="115" t="s">
        <v>1498</v>
      </c>
      <c r="K364" s="84" t="str">
        <f t="shared" si="11"/>
        <v>9702 QUEENS BLVD, REGO PARK, NY 11374</v>
      </c>
    </row>
    <row r="365" spans="1:11" x14ac:dyDescent="0.25">
      <c r="A365" s="118" t="str">
        <f t="shared" si="10"/>
        <v>S&amp;KCONVENIENTMARTINC</v>
      </c>
      <c r="B365" s="120" t="s">
        <v>1499</v>
      </c>
      <c r="C365" s="111" t="s">
        <v>2006</v>
      </c>
      <c r="D365" s="112" t="s">
        <v>1685</v>
      </c>
      <c r="E365" s="113" t="s">
        <v>310</v>
      </c>
      <c r="F365" s="113" t="s">
        <v>455</v>
      </c>
      <c r="G365" s="112"/>
      <c r="H365" s="114"/>
      <c r="I365" s="112" t="s">
        <v>1500</v>
      </c>
      <c r="J365" s="115" t="s">
        <v>1501</v>
      </c>
      <c r="K365" s="84" t="str">
        <f t="shared" si="11"/>
        <v>25-01 ASTORIA BLVD, NEWYORK, NY 11102</v>
      </c>
    </row>
    <row r="366" spans="1:11" x14ac:dyDescent="0.25">
      <c r="A366" s="118" t="str">
        <f t="shared" si="10"/>
        <v>SKYCONVENIENCE&amp;DELIINC</v>
      </c>
      <c r="B366" s="120" t="s">
        <v>1502</v>
      </c>
      <c r="C366" s="111" t="s">
        <v>1503</v>
      </c>
      <c r="D366" s="112" t="s">
        <v>1760</v>
      </c>
      <c r="E366" s="113" t="s">
        <v>310</v>
      </c>
      <c r="F366" s="113" t="s">
        <v>583</v>
      </c>
      <c r="G366" s="112"/>
      <c r="H366" s="114"/>
      <c r="I366" s="112" t="s">
        <v>1504</v>
      </c>
      <c r="J366" s="115" t="s">
        <v>1505</v>
      </c>
      <c r="K366" s="84" t="str">
        <f t="shared" si="11"/>
        <v>4002 CORPORAL KENNEDY ST, BAYSIDE, NY 11361</v>
      </c>
    </row>
    <row r="367" spans="1:11" x14ac:dyDescent="0.25">
      <c r="A367" s="118" t="str">
        <f t="shared" si="10"/>
        <v>SKYVIEWDELI&amp;GROC.INC</v>
      </c>
      <c r="B367" s="120" t="s">
        <v>1506</v>
      </c>
      <c r="C367" s="111" t="s">
        <v>2007</v>
      </c>
      <c r="D367" s="112" t="s">
        <v>1705</v>
      </c>
      <c r="E367" s="113" t="s">
        <v>310</v>
      </c>
      <c r="F367" s="113" t="s">
        <v>418</v>
      </c>
      <c r="G367" s="112"/>
      <c r="H367" s="114"/>
      <c r="I367" s="112" t="s">
        <v>1507</v>
      </c>
      <c r="J367" s="115" t="s">
        <v>1508</v>
      </c>
      <c r="K367" s="84" t="str">
        <f t="shared" si="11"/>
        <v>3261 FRANCIS LEWIS BLVD, FLUSHING, NY 11358</v>
      </c>
    </row>
    <row r="368" spans="1:11" x14ac:dyDescent="0.25">
      <c r="A368" s="118" t="str">
        <f t="shared" si="10"/>
        <v>SM2016INC.</v>
      </c>
      <c r="B368" s="120" t="s">
        <v>1509</v>
      </c>
      <c r="C368" s="111" t="s">
        <v>2008</v>
      </c>
      <c r="D368" s="112" t="s">
        <v>1683</v>
      </c>
      <c r="E368" s="113" t="s">
        <v>310</v>
      </c>
      <c r="F368" s="113" t="s">
        <v>560</v>
      </c>
      <c r="G368" s="112"/>
      <c r="H368" s="114"/>
      <c r="I368" s="112" t="s">
        <v>1510</v>
      </c>
      <c r="J368" s="115" t="s">
        <v>1511</v>
      </c>
      <c r="K368" s="84" t="str">
        <f t="shared" si="11"/>
        <v>3767 90TH STREET, JACKSON HEIGHTS, NY 11372</v>
      </c>
    </row>
    <row r="369" spans="1:11" x14ac:dyDescent="0.25">
      <c r="A369" s="118" t="str">
        <f t="shared" si="10"/>
        <v>SOPHIAGROCERYCORP</v>
      </c>
      <c r="B369" s="120" t="s">
        <v>1512</v>
      </c>
      <c r="C369" s="111" t="s">
        <v>2009</v>
      </c>
      <c r="D369" s="112" t="s">
        <v>1705</v>
      </c>
      <c r="E369" s="113" t="s">
        <v>310</v>
      </c>
      <c r="F369" s="113" t="s">
        <v>587</v>
      </c>
      <c r="G369" s="112"/>
      <c r="H369" s="114"/>
      <c r="I369" s="112" t="s">
        <v>1513</v>
      </c>
      <c r="J369" s="115" t="s">
        <v>1514</v>
      </c>
      <c r="K369" s="84" t="str">
        <f t="shared" si="11"/>
        <v>5701 MAIN STREET, FLUSHING, NY 11355</v>
      </c>
    </row>
    <row r="370" spans="1:11" x14ac:dyDescent="0.25">
      <c r="A370" s="118" t="str">
        <f t="shared" si="10"/>
        <v>S&amp;SCONVIENECESTORENY</v>
      </c>
      <c r="B370" s="120" t="s">
        <v>1515</v>
      </c>
      <c r="C370" s="111" t="s">
        <v>1649</v>
      </c>
      <c r="D370" s="112" t="s">
        <v>1742</v>
      </c>
      <c r="E370" s="113" t="s">
        <v>310</v>
      </c>
      <c r="F370" s="113" t="s">
        <v>516</v>
      </c>
      <c r="G370" s="112"/>
      <c r="H370" s="114"/>
      <c r="I370" s="112" t="s">
        <v>1516</v>
      </c>
      <c r="J370" s="115" t="s">
        <v>1517</v>
      </c>
      <c r="K370" s="84" t="str">
        <f t="shared" si="11"/>
        <v>3974 61 ST STREET, WOODSIDE, NY 11377</v>
      </c>
    </row>
    <row r="371" spans="1:11" x14ac:dyDescent="0.25">
      <c r="A371" s="118" t="str">
        <f t="shared" si="10"/>
        <v>SUNNYGROCERY</v>
      </c>
      <c r="B371" s="120" t="s">
        <v>1518</v>
      </c>
      <c r="C371" s="111" t="s">
        <v>2010</v>
      </c>
      <c r="D371" s="112" t="s">
        <v>1664</v>
      </c>
      <c r="E371" s="113" t="s">
        <v>310</v>
      </c>
      <c r="F371" s="113" t="s">
        <v>311</v>
      </c>
      <c r="G371" s="112"/>
      <c r="H371" s="114"/>
      <c r="I371" s="112" t="s">
        <v>1519</v>
      </c>
      <c r="J371" s="115" t="s">
        <v>1520</v>
      </c>
      <c r="K371" s="84" t="str">
        <f t="shared" si="11"/>
        <v>45-26 43RD AVE, SUNNYSIDE, NY 11104</v>
      </c>
    </row>
    <row r="372" spans="1:11" x14ac:dyDescent="0.25">
      <c r="A372" s="118" t="str">
        <f t="shared" si="10"/>
        <v>SUKANTADAS</v>
      </c>
      <c r="B372" s="120" t="s">
        <v>1521</v>
      </c>
      <c r="C372" s="111" t="s">
        <v>1522</v>
      </c>
      <c r="D372" s="112" t="s">
        <v>1685</v>
      </c>
      <c r="E372" s="113" t="s">
        <v>310</v>
      </c>
      <c r="F372" s="113" t="s">
        <v>432</v>
      </c>
      <c r="G372" s="112"/>
      <c r="H372" s="114"/>
      <c r="I372" s="112" t="s">
        <v>1523</v>
      </c>
      <c r="J372" s="115" t="s">
        <v>1524</v>
      </c>
      <c r="K372" s="84" t="str">
        <f t="shared" si="11"/>
        <v>N/E/C DELANCEY ST BOWERY, NEWYORK, NY 11105</v>
      </c>
    </row>
    <row r="373" spans="1:11" x14ac:dyDescent="0.25">
      <c r="A373" s="118" t="str">
        <f t="shared" si="10"/>
        <v>SUNCONVENTENTSTORE</v>
      </c>
      <c r="B373" s="120" t="s">
        <v>1525</v>
      </c>
      <c r="C373" s="111" t="s">
        <v>1650</v>
      </c>
      <c r="D373" s="112" t="s">
        <v>1742</v>
      </c>
      <c r="E373" s="113" t="s">
        <v>310</v>
      </c>
      <c r="F373" s="113" t="s">
        <v>516</v>
      </c>
      <c r="G373" s="112"/>
      <c r="H373" s="114"/>
      <c r="I373" s="112" t="s">
        <v>1526</v>
      </c>
      <c r="J373" s="115" t="s">
        <v>1527</v>
      </c>
      <c r="K373" s="84" t="str">
        <f t="shared" si="11"/>
        <v>6402 ROSEVELT AVE, WOODSIDE, NY 11377</v>
      </c>
    </row>
    <row r="374" spans="1:11" x14ac:dyDescent="0.25">
      <c r="A374" s="118" t="str">
        <f t="shared" si="10"/>
        <v>SWEETAARORAANDSATINDE</v>
      </c>
      <c r="B374" s="120" t="s">
        <v>1528</v>
      </c>
      <c r="C374" s="111" t="s">
        <v>2011</v>
      </c>
      <c r="D374" s="112" t="s">
        <v>1685</v>
      </c>
      <c r="E374" s="113" t="s">
        <v>310</v>
      </c>
      <c r="F374" s="113" t="s">
        <v>377</v>
      </c>
      <c r="G374" s="112"/>
      <c r="H374" s="114"/>
      <c r="I374" s="112" t="s">
        <v>1529</v>
      </c>
      <c r="J374" s="115" t="s">
        <v>1530</v>
      </c>
      <c r="K374" s="84" t="str">
        <f t="shared" si="11"/>
        <v>39TH BODEGA, NEWYORK, NY 10018</v>
      </c>
    </row>
    <row r="375" spans="1:11" x14ac:dyDescent="0.25">
      <c r="A375" s="118" t="str">
        <f t="shared" si="10"/>
        <v>TROPICALDELI&amp;GROCERYIN</v>
      </c>
      <c r="B375" s="120" t="s">
        <v>1531</v>
      </c>
      <c r="C375" s="111" t="s">
        <v>2012</v>
      </c>
      <c r="D375" s="112" t="s">
        <v>1718</v>
      </c>
      <c r="E375" s="113" t="s">
        <v>310</v>
      </c>
      <c r="F375" s="113" t="s">
        <v>489</v>
      </c>
      <c r="G375" s="112"/>
      <c r="H375" s="114"/>
      <c r="I375" s="112" t="s">
        <v>1532</v>
      </c>
      <c r="J375" s="115" t="s">
        <v>1533</v>
      </c>
      <c r="K375" s="84" t="str">
        <f t="shared" si="11"/>
        <v>4402 BROADWAY, ASTORIA, NY 11103</v>
      </c>
    </row>
    <row r="376" spans="1:11" x14ac:dyDescent="0.25">
      <c r="A376" s="118" t="str">
        <f t="shared" si="10"/>
        <v>TARANGROCERIES,INC.</v>
      </c>
      <c r="B376" s="120" t="s">
        <v>1534</v>
      </c>
      <c r="C376" s="111" t="s">
        <v>2013</v>
      </c>
      <c r="D376" s="112" t="s">
        <v>1705</v>
      </c>
      <c r="E376" s="113" t="s">
        <v>310</v>
      </c>
      <c r="F376" s="113" t="s">
        <v>587</v>
      </c>
      <c r="G376" s="112"/>
      <c r="H376" s="114"/>
      <c r="I376" s="112" t="s">
        <v>1535</v>
      </c>
      <c r="J376" s="115" t="s">
        <v>1536</v>
      </c>
      <c r="K376" s="84" t="str">
        <f t="shared" si="11"/>
        <v>143-10 45TH AVE, FLUSHING, NY 11355</v>
      </c>
    </row>
    <row r="377" spans="1:11" x14ac:dyDescent="0.25">
      <c r="A377" s="118" t="str">
        <f t="shared" si="10"/>
        <v>THALALLC</v>
      </c>
      <c r="B377" s="120" t="s">
        <v>1537</v>
      </c>
      <c r="C377" s="111" t="s">
        <v>2014</v>
      </c>
      <c r="D377" s="112" t="s">
        <v>1718</v>
      </c>
      <c r="E377" s="113" t="s">
        <v>310</v>
      </c>
      <c r="F377" s="113" t="s">
        <v>432</v>
      </c>
      <c r="G377" s="112"/>
      <c r="H377" s="114"/>
      <c r="I377" s="112" t="s">
        <v>1538</v>
      </c>
      <c r="J377" s="115" t="s">
        <v>1539</v>
      </c>
      <c r="K377" s="84" t="str">
        <f t="shared" si="11"/>
        <v>40-13 ASTORIA BLVD, ASTORIA, NY 11105</v>
      </c>
    </row>
    <row r="378" spans="1:11" x14ac:dyDescent="0.25">
      <c r="A378" s="118" t="str">
        <f t="shared" si="10"/>
        <v>THENEWTITASHSUP.INC</v>
      </c>
      <c r="B378" s="120" t="s">
        <v>1540</v>
      </c>
      <c r="C378" s="111" t="s">
        <v>2015</v>
      </c>
      <c r="D378" s="112" t="s">
        <v>1683</v>
      </c>
      <c r="E378" s="113" t="s">
        <v>310</v>
      </c>
      <c r="F378" s="113" t="s">
        <v>560</v>
      </c>
      <c r="G378" s="112"/>
      <c r="H378" s="114"/>
      <c r="I378" s="112" t="s">
        <v>1541</v>
      </c>
      <c r="J378" s="115" t="s">
        <v>1542</v>
      </c>
      <c r="K378" s="84" t="str">
        <f t="shared" si="11"/>
        <v>7108 35TH AVE, JACKSON HEIGHTS, NY 11372</v>
      </c>
    </row>
    <row r="379" spans="1:11" x14ac:dyDescent="0.25">
      <c r="A379" s="118" t="str">
        <f t="shared" si="10"/>
        <v>TMWGROUPINC</v>
      </c>
      <c r="B379" s="120" t="s">
        <v>1543</v>
      </c>
      <c r="C379" s="111" t="s">
        <v>2016</v>
      </c>
      <c r="D379" s="112" t="s">
        <v>1817</v>
      </c>
      <c r="E379" s="113" t="s">
        <v>310</v>
      </c>
      <c r="F379" s="113" t="s">
        <v>632</v>
      </c>
      <c r="G379" s="112"/>
      <c r="H379" s="114"/>
      <c r="I379" s="112" t="s">
        <v>1544</v>
      </c>
      <c r="J379" s="115" t="s">
        <v>1545</v>
      </c>
      <c r="K379" s="84" t="str">
        <f t="shared" si="11"/>
        <v>8320 BROADWAY, ELMHURST, NY 11373</v>
      </c>
    </row>
    <row r="380" spans="1:11" x14ac:dyDescent="0.25">
      <c r="A380" s="118" t="str">
        <f t="shared" si="10"/>
        <v>TOKYOMARKETINC.</v>
      </c>
      <c r="B380" s="120" t="s">
        <v>1546</v>
      </c>
      <c r="C380" s="111" t="s">
        <v>2017</v>
      </c>
      <c r="D380" s="112" t="s">
        <v>1718</v>
      </c>
      <c r="E380" s="113" t="s">
        <v>310</v>
      </c>
      <c r="F380" s="113" t="s">
        <v>496</v>
      </c>
      <c r="G380" s="112"/>
      <c r="H380" s="114"/>
      <c r="I380" s="112" t="s">
        <v>1547</v>
      </c>
      <c r="J380" s="115" t="s">
        <v>1548</v>
      </c>
      <c r="K380" s="84" t="str">
        <f t="shared" si="11"/>
        <v>3315 BROADWAY, ASTORIA, NY 11106</v>
      </c>
    </row>
    <row r="381" spans="1:11" x14ac:dyDescent="0.25">
      <c r="A381" s="118" t="str">
        <f t="shared" si="10"/>
        <v>TRISHAFOODINC.</v>
      </c>
      <c r="B381" s="120" t="s">
        <v>1549</v>
      </c>
      <c r="C381" s="111" t="s">
        <v>2018</v>
      </c>
      <c r="D381" s="112" t="s">
        <v>1705</v>
      </c>
      <c r="E381" s="113" t="s">
        <v>310</v>
      </c>
      <c r="F381" s="113" t="s">
        <v>587</v>
      </c>
      <c r="G381" s="112"/>
      <c r="H381" s="114"/>
      <c r="I381" s="112" t="s">
        <v>1550</v>
      </c>
      <c r="J381" s="115" t="s">
        <v>1551</v>
      </c>
      <c r="K381" s="84" t="str">
        <f t="shared" si="11"/>
        <v>15618 45TH AVE, FLUSHING, NY 11355</v>
      </c>
    </row>
    <row r="382" spans="1:11" x14ac:dyDescent="0.25">
      <c r="A382" s="118" t="str">
        <f t="shared" si="10"/>
        <v>TROPICALMINIMARKET</v>
      </c>
      <c r="B382" s="120" t="s">
        <v>1552</v>
      </c>
      <c r="C382" s="111" t="s">
        <v>1651</v>
      </c>
      <c r="D382" s="112" t="s">
        <v>1742</v>
      </c>
      <c r="E382" s="113" t="s">
        <v>310</v>
      </c>
      <c r="F382" s="113" t="s">
        <v>516</v>
      </c>
      <c r="G382" s="112"/>
      <c r="H382" s="114"/>
      <c r="I382" s="112" t="s">
        <v>1553</v>
      </c>
      <c r="J382" s="115" t="s">
        <v>1554</v>
      </c>
      <c r="K382" s="84" t="str">
        <f t="shared" si="11"/>
        <v>6906 WOODSIDE AVE, WOODSIDE, NY 11377</v>
      </c>
    </row>
    <row r="383" spans="1:11" x14ac:dyDescent="0.25">
      <c r="A383" s="118" t="str">
        <f t="shared" si="10"/>
        <v>UNIONISLANDCORPORATION</v>
      </c>
      <c r="B383" s="120" t="s">
        <v>1555</v>
      </c>
      <c r="C383" s="111" t="s">
        <v>2019</v>
      </c>
      <c r="D383" s="112" t="s">
        <v>1698</v>
      </c>
      <c r="E383" s="113" t="s">
        <v>310</v>
      </c>
      <c r="F383" s="113" t="s">
        <v>695</v>
      </c>
      <c r="G383" s="112"/>
      <c r="H383" s="114"/>
      <c r="I383" s="112" t="s">
        <v>1556</v>
      </c>
      <c r="J383" s="115" t="s">
        <v>1557</v>
      </c>
      <c r="K383" s="84" t="str">
        <f t="shared" si="11"/>
        <v>152 UNION AVE, BROOKLYN, NY 11206</v>
      </c>
    </row>
    <row r="384" spans="1:11" x14ac:dyDescent="0.25">
      <c r="A384" s="118" t="str">
        <f t="shared" si="10"/>
        <v>UMINIMART</v>
      </c>
      <c r="B384" s="120" t="s">
        <v>1558</v>
      </c>
      <c r="C384" s="111" t="s">
        <v>2020</v>
      </c>
      <c r="D384" s="112" t="s">
        <v>1685</v>
      </c>
      <c r="E384" s="113" t="s">
        <v>310</v>
      </c>
      <c r="F384" s="113" t="s">
        <v>1559</v>
      </c>
      <c r="G384" s="112"/>
      <c r="H384" s="114"/>
      <c r="I384" s="112" t="s">
        <v>1560</v>
      </c>
      <c r="J384" s="115" t="s">
        <v>1561</v>
      </c>
      <c r="K384" s="84" t="str">
        <f t="shared" si="11"/>
        <v>19 29 AVE U, NEWYORK, NY 11230</v>
      </c>
    </row>
    <row r="385" spans="1:11" x14ac:dyDescent="0.25">
      <c r="A385" s="118" t="str">
        <f t="shared" si="10"/>
        <v>VINODNEWSCENTER</v>
      </c>
      <c r="B385" s="120" t="s">
        <v>1562</v>
      </c>
      <c r="C385" s="111" t="s">
        <v>1563</v>
      </c>
      <c r="D385" s="112" t="s">
        <v>1695</v>
      </c>
      <c r="E385" s="113" t="s">
        <v>310</v>
      </c>
      <c r="F385" s="113" t="s">
        <v>1564</v>
      </c>
      <c r="G385" s="112"/>
      <c r="H385" s="114"/>
      <c r="I385" s="112" t="s">
        <v>1565</v>
      </c>
      <c r="J385" s="115" t="s">
        <v>1566</v>
      </c>
      <c r="K385" s="84" t="str">
        <f t="shared" si="11"/>
        <v>S/W/C 34TH &amp; MADISON AVE, NEW YORK, NY 10016</v>
      </c>
    </row>
    <row r="386" spans="1:11" x14ac:dyDescent="0.25">
      <c r="A386" s="118" t="str">
        <f t="shared" si="10"/>
        <v>VINAYAKGROCERYINC.</v>
      </c>
      <c r="B386" s="120" t="s">
        <v>1567</v>
      </c>
      <c r="C386" s="111" t="s">
        <v>1568</v>
      </c>
      <c r="D386" s="112" t="s">
        <v>1698</v>
      </c>
      <c r="E386" s="113" t="s">
        <v>310</v>
      </c>
      <c r="F386" s="113" t="s">
        <v>1569</v>
      </c>
      <c r="G386" s="112"/>
      <c r="H386" s="114"/>
      <c r="I386" s="112" t="s">
        <v>1570</v>
      </c>
      <c r="J386" s="115" t="s">
        <v>1571</v>
      </c>
      <c r="K386" s="84" t="str">
        <f t="shared" si="11"/>
        <v>SMITH STREET GROC CONVT., BROOKLYN, NY 11231</v>
      </c>
    </row>
    <row r="387" spans="1:11" x14ac:dyDescent="0.25">
      <c r="A387" s="118" t="str">
        <f t="shared" ref="A387:A393" si="12">SUBSTITUTE(B387," ","")</f>
        <v>VIRAJMART</v>
      </c>
      <c r="B387" s="120" t="s">
        <v>1572</v>
      </c>
      <c r="C387" s="111" t="s">
        <v>1652</v>
      </c>
      <c r="D387" s="112" t="s">
        <v>1664</v>
      </c>
      <c r="E387" s="113" t="s">
        <v>310</v>
      </c>
      <c r="F387" s="113" t="s">
        <v>311</v>
      </c>
      <c r="G387" s="112"/>
      <c r="H387" s="114"/>
      <c r="I387" s="112" t="s">
        <v>1573</v>
      </c>
      <c r="J387" s="115" t="s">
        <v>1574</v>
      </c>
      <c r="K387" s="84" t="str">
        <f t="shared" ref="K387:K393" si="13">C387&amp;", "&amp;D387&amp;", "&amp;E387&amp;" "&amp;F387</f>
        <v>40-03 QUEENS BLVD, SUNNYSIDE, NY 11104</v>
      </c>
    </row>
    <row r="388" spans="1:11" x14ac:dyDescent="0.25">
      <c r="A388" s="118" t="str">
        <f t="shared" si="12"/>
        <v>MOHAMMADRASIDDIKI</v>
      </c>
      <c r="B388" s="120" t="s">
        <v>1575</v>
      </c>
      <c r="C388" s="111" t="s">
        <v>1576</v>
      </c>
      <c r="D388" s="112" t="s">
        <v>1695</v>
      </c>
      <c r="E388" s="113" t="s">
        <v>310</v>
      </c>
      <c r="F388" s="113" t="s">
        <v>485</v>
      </c>
      <c r="G388" s="112"/>
      <c r="H388" s="114"/>
      <c r="I388" s="112" t="s">
        <v>1577</v>
      </c>
      <c r="J388" s="115" t="s">
        <v>1578</v>
      </c>
      <c r="K388" s="84" t="str">
        <f t="shared" si="13"/>
        <v>S/E/C W 41 ST AND 8TH AV, NEW YORK, NY 10036</v>
      </c>
    </row>
    <row r="389" spans="1:11" x14ac:dyDescent="0.25">
      <c r="A389" s="118" t="str">
        <f t="shared" si="12"/>
        <v>WINNERSCONVENIENCEINC</v>
      </c>
      <c r="B389" s="120" t="s">
        <v>1579</v>
      </c>
      <c r="C389" s="111" t="s">
        <v>2021</v>
      </c>
      <c r="D389" s="112" t="s">
        <v>1742</v>
      </c>
      <c r="E389" s="113" t="s">
        <v>310</v>
      </c>
      <c r="F389" s="113" t="s">
        <v>516</v>
      </c>
      <c r="G389" s="112"/>
      <c r="H389" s="114"/>
      <c r="I389" s="112" t="s">
        <v>1580</v>
      </c>
      <c r="J389" s="115" t="s">
        <v>1581</v>
      </c>
      <c r="K389" s="84" t="str">
        <f t="shared" si="13"/>
        <v>6102 B ROOSEVELY AVE, WOODSIDE, NY 11377</v>
      </c>
    </row>
    <row r="390" spans="1:11" x14ac:dyDescent="0.25">
      <c r="A390" s="118" t="str">
        <f t="shared" si="12"/>
        <v>XPRESSDELI&amp;GROCERYINC</v>
      </c>
      <c r="B390" s="120" t="s">
        <v>1582</v>
      </c>
      <c r="C390" s="111" t="s">
        <v>1653</v>
      </c>
      <c r="D390" s="112" t="s">
        <v>1718</v>
      </c>
      <c r="E390" s="113" t="s">
        <v>310</v>
      </c>
      <c r="F390" s="113" t="s">
        <v>432</v>
      </c>
      <c r="G390" s="112"/>
      <c r="H390" s="114"/>
      <c r="I390" s="112" t="s">
        <v>1583</v>
      </c>
      <c r="J390" s="115" t="s">
        <v>1584</v>
      </c>
      <c r="K390" s="84" t="str">
        <f t="shared" si="13"/>
        <v>4120 DITMARS BLVD, ASTORIA, NY 11105</v>
      </c>
    </row>
    <row r="391" spans="1:11" x14ac:dyDescent="0.25">
      <c r="A391" s="118" t="str">
        <f t="shared" si="12"/>
        <v>YOGI19LLC</v>
      </c>
      <c r="B391" s="120" t="s">
        <v>1585</v>
      </c>
      <c r="C391" s="111" t="s">
        <v>2022</v>
      </c>
      <c r="D391" s="112" t="s">
        <v>1760</v>
      </c>
      <c r="E391" s="113" t="s">
        <v>310</v>
      </c>
      <c r="F391" s="113" t="s">
        <v>451</v>
      </c>
      <c r="G391" s="112"/>
      <c r="H391" s="114"/>
      <c r="I391" s="112" t="s">
        <v>1586</v>
      </c>
      <c r="J391" s="115" t="s">
        <v>1587</v>
      </c>
      <c r="K391" s="84" t="str">
        <f t="shared" si="13"/>
        <v>RED ARROW CANDY SHOP, BAYSIDE, NY 11364</v>
      </c>
    </row>
    <row r="392" spans="1:11" x14ac:dyDescent="0.25">
      <c r="A392" s="118" t="str">
        <f t="shared" si="12"/>
        <v>YAMINFOODMARTINC</v>
      </c>
      <c r="B392" s="120" t="s">
        <v>1588</v>
      </c>
      <c r="C392" s="111" t="s">
        <v>1654</v>
      </c>
      <c r="D392" s="112" t="s">
        <v>1817</v>
      </c>
      <c r="E392" s="113" t="s">
        <v>310</v>
      </c>
      <c r="F392" s="113" t="s">
        <v>632</v>
      </c>
      <c r="G392" s="112"/>
      <c r="H392" s="114"/>
      <c r="I392" s="112" t="s">
        <v>1589</v>
      </c>
      <c r="J392" s="115" t="s">
        <v>1590</v>
      </c>
      <c r="K392" s="84" t="str">
        <f t="shared" si="13"/>
        <v>7615 WOODSIDE AVE, ELMHURST, NY 11373</v>
      </c>
    </row>
    <row r="393" spans="1:11" x14ac:dyDescent="0.25">
      <c r="A393" s="118" t="str">
        <f t="shared" si="12"/>
        <v>YUGDELIINC</v>
      </c>
      <c r="B393" s="120" t="s">
        <v>1591</v>
      </c>
      <c r="C393" s="111" t="s">
        <v>1655</v>
      </c>
      <c r="D393" s="112" t="s">
        <v>1924</v>
      </c>
      <c r="E393" s="113" t="s">
        <v>310</v>
      </c>
      <c r="F393" s="113" t="s">
        <v>1189</v>
      </c>
      <c r="G393" s="112"/>
      <c r="H393" s="114"/>
      <c r="I393" s="112" t="s">
        <v>1592</v>
      </c>
      <c r="J393" s="115" t="s">
        <v>1593</v>
      </c>
      <c r="K393" s="84" t="str">
        <f t="shared" si="13"/>
        <v>8958 FRANCIS BLVD, QUEENS VILLAGE, NY 11427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7"/>
  <sheetViews>
    <sheetView zoomScale="85" zoomScaleNormal="85" workbookViewId="0">
      <selection activeCell="C12" sqref="C12"/>
    </sheetView>
  </sheetViews>
  <sheetFormatPr defaultRowHeight="15" x14ac:dyDescent="0.25"/>
  <cols>
    <col min="1" max="1" width="23.5703125" customWidth="1"/>
    <col min="2" max="2" width="41.28515625" customWidth="1"/>
    <col min="3" max="3" width="64.7109375" style="7" bestFit="1" customWidth="1"/>
    <col min="4" max="5" width="29.85546875" style="7" customWidth="1"/>
    <col min="6" max="6" width="19.7109375" customWidth="1"/>
    <col min="7" max="7" width="13.28515625" bestFit="1" customWidth="1"/>
    <col min="9" max="9" width="9.140625" style="7"/>
  </cols>
  <sheetData>
    <row r="1" spans="1:10" ht="45" x14ac:dyDescent="0.25">
      <c r="A1" s="10" t="s">
        <v>40</v>
      </c>
      <c r="B1" s="10" t="s">
        <v>1</v>
      </c>
      <c r="C1" s="10" t="s">
        <v>89</v>
      </c>
      <c r="D1" s="10" t="s">
        <v>90</v>
      </c>
      <c r="E1" s="11" t="s">
        <v>80</v>
      </c>
      <c r="F1" s="11" t="s">
        <v>104</v>
      </c>
      <c r="G1" s="11" t="s">
        <v>102</v>
      </c>
      <c r="H1" s="11" t="s">
        <v>103</v>
      </c>
      <c r="I1" s="12" t="s">
        <v>81</v>
      </c>
      <c r="J1" s="12" t="s">
        <v>82</v>
      </c>
    </row>
    <row r="2" spans="1:10" x14ac:dyDescent="0.25">
      <c r="A2" s="1">
        <v>136596</v>
      </c>
      <c r="B2" s="1" t="s">
        <v>43</v>
      </c>
      <c r="C2" s="1" t="str">
        <f t="shared" ref="C2:C39" si="0">VLOOKUP(A2,_LIST,2,FALSE)</f>
        <v>BLACK &amp; MILD WOOD TIP ORIG  (5 in a pack 10 packs in a box)</v>
      </c>
      <c r="D2" s="1">
        <f t="shared" ref="D2:D39" si="1">VLOOKUP(A2,_LIST,3,FALSE)</f>
        <v>0</v>
      </c>
      <c r="E2" s="1" t="s">
        <v>10</v>
      </c>
      <c r="F2" s="1">
        <v>5</v>
      </c>
      <c r="G2" s="1">
        <v>10</v>
      </c>
      <c r="H2" s="1">
        <f t="shared" ref="H2:H47" si="2">F2*G2</f>
        <v>50</v>
      </c>
      <c r="I2" s="1">
        <f>IF(E2="LITTLE CIGAR",ROUNDUP(H2/20,0),1)</f>
        <v>1</v>
      </c>
      <c r="J2">
        <f t="shared" ref="J2:J47" si="3">IF(E2="CIGARS",H2-1,IF(E2="LITTLE CIGAR",0,IF(E2="SMOKELESS TOBACCO",ROUNDUP(((H2-1.2)/0.3),0),IF(E2="SNUS",ROUNDUP(((H2-0.32)/0.08),0),IF(E2="SHISHA",ROUNDUP(((H2-3.5)/0.7),0),IF(E2="LOOSE TOBACCO",ROUNDUP((H2-1.5)/0.3,0),"N/A"))))))</f>
        <v>49</v>
      </c>
    </row>
    <row r="3" spans="1:10" x14ac:dyDescent="0.25">
      <c r="A3" s="1">
        <v>563295</v>
      </c>
      <c r="B3" s="1" t="s">
        <v>93</v>
      </c>
      <c r="C3" s="1" t="str">
        <f t="shared" si="0"/>
        <v>BLACK &amp; MILD ROYALE 10/5 CT PK</v>
      </c>
      <c r="D3" s="1">
        <f t="shared" si="1"/>
        <v>0</v>
      </c>
      <c r="E3" s="1" t="s">
        <v>10</v>
      </c>
      <c r="F3" s="1">
        <v>5</v>
      </c>
      <c r="G3" s="1">
        <v>10</v>
      </c>
      <c r="H3" s="1">
        <f t="shared" si="2"/>
        <v>50</v>
      </c>
      <c r="I3" s="88">
        <f t="shared" ref="I3:I47" si="4">IF(E3="LITTLE CIGAR",ROUNDUP(H3/20,0),1)</f>
        <v>1</v>
      </c>
      <c r="J3" s="7">
        <f t="shared" si="3"/>
        <v>49</v>
      </c>
    </row>
    <row r="4" spans="1:10" s="1" customFormat="1" x14ac:dyDescent="0.25">
      <c r="A4" s="1">
        <v>1012365</v>
      </c>
      <c r="B4" s="1" t="s">
        <v>92</v>
      </c>
      <c r="C4" s="1" t="str">
        <f t="shared" si="0"/>
        <v>BLACK &amp; MILD 10/5 PACK</v>
      </c>
      <c r="D4" s="1">
        <f t="shared" si="1"/>
        <v>0</v>
      </c>
      <c r="E4" s="1" t="s">
        <v>10</v>
      </c>
      <c r="F4" s="1">
        <v>5</v>
      </c>
      <c r="G4" s="1">
        <v>10</v>
      </c>
      <c r="H4" s="1">
        <f t="shared" si="2"/>
        <v>50</v>
      </c>
      <c r="I4" s="88">
        <f t="shared" si="4"/>
        <v>1</v>
      </c>
      <c r="J4" s="7">
        <f t="shared" si="3"/>
        <v>49</v>
      </c>
    </row>
    <row r="5" spans="1:10" s="1" customFormat="1" x14ac:dyDescent="0.25">
      <c r="A5" s="1">
        <v>10223365</v>
      </c>
      <c r="B5" s="1" t="s">
        <v>42</v>
      </c>
      <c r="C5" s="1" t="str">
        <f t="shared" si="0"/>
        <v>BLACK &amp; MILD 25</v>
      </c>
      <c r="D5" s="1">
        <f t="shared" si="1"/>
        <v>0</v>
      </c>
      <c r="E5" s="1" t="s">
        <v>10</v>
      </c>
      <c r="F5" s="9">
        <v>25</v>
      </c>
      <c r="G5" s="9">
        <v>1</v>
      </c>
      <c r="H5" s="9">
        <f t="shared" si="2"/>
        <v>25</v>
      </c>
      <c r="I5" s="88">
        <f t="shared" si="4"/>
        <v>1</v>
      </c>
      <c r="J5" s="7">
        <f t="shared" si="3"/>
        <v>24</v>
      </c>
    </row>
    <row r="6" spans="1:10" s="1" customFormat="1" x14ac:dyDescent="0.25">
      <c r="A6" s="1">
        <v>10236986</v>
      </c>
      <c r="B6" s="1" t="s">
        <v>61</v>
      </c>
      <c r="C6" s="1" t="str">
        <f t="shared" si="0"/>
        <v>BLACK &amp; MILD 25 WINE</v>
      </c>
      <c r="D6" s="1">
        <f t="shared" si="1"/>
        <v>0</v>
      </c>
      <c r="E6" s="1" t="s">
        <v>10</v>
      </c>
      <c r="F6" s="9">
        <v>25</v>
      </c>
      <c r="G6" s="9">
        <v>1</v>
      </c>
      <c r="H6" s="9">
        <f t="shared" si="2"/>
        <v>25</v>
      </c>
      <c r="I6" s="88">
        <f t="shared" si="4"/>
        <v>1</v>
      </c>
      <c r="J6" s="7">
        <f t="shared" si="3"/>
        <v>24</v>
      </c>
    </row>
    <row r="7" spans="1:10" s="1" customFormat="1" x14ac:dyDescent="0.25">
      <c r="A7" s="1" t="s">
        <v>5</v>
      </c>
      <c r="B7" s="1" t="s">
        <v>45</v>
      </c>
      <c r="C7" s="1" t="str">
        <f t="shared" si="0"/>
        <v>AL CAPONE RUM DIPPED SLIM 10/10PK</v>
      </c>
      <c r="D7" s="1">
        <f t="shared" si="1"/>
        <v>0</v>
      </c>
      <c r="E7" s="1" t="s">
        <v>84</v>
      </c>
      <c r="F7" s="1">
        <v>20</v>
      </c>
      <c r="G7" s="1">
        <v>5</v>
      </c>
      <c r="H7" s="1">
        <f t="shared" si="2"/>
        <v>100</v>
      </c>
      <c r="I7" s="88">
        <f t="shared" si="4"/>
        <v>5</v>
      </c>
      <c r="J7" s="7">
        <v>0</v>
      </c>
    </row>
    <row r="8" spans="1:10" s="1" customFormat="1" x14ac:dyDescent="0.25">
      <c r="A8" s="1" t="s">
        <v>7</v>
      </c>
      <c r="B8" s="1" t="s">
        <v>46</v>
      </c>
      <c r="C8" s="1" t="str">
        <f t="shared" si="0"/>
        <v>BACKWOODS CIGAR 5X8 PACK</v>
      </c>
      <c r="D8" s="1">
        <f t="shared" si="1"/>
        <v>0</v>
      </c>
      <c r="E8" s="1" t="s">
        <v>10</v>
      </c>
      <c r="F8" s="1">
        <v>5</v>
      </c>
      <c r="G8" s="1">
        <v>8</v>
      </c>
      <c r="H8" s="1">
        <f t="shared" si="2"/>
        <v>40</v>
      </c>
      <c r="I8" s="88">
        <f t="shared" si="4"/>
        <v>1</v>
      </c>
      <c r="J8" s="7">
        <f t="shared" si="3"/>
        <v>39</v>
      </c>
    </row>
    <row r="9" spans="1:10" s="1" customFormat="1" x14ac:dyDescent="0.25">
      <c r="A9" s="1" t="s">
        <v>216</v>
      </c>
      <c r="B9" s="1" t="s">
        <v>218</v>
      </c>
      <c r="C9" s="88" t="s">
        <v>218</v>
      </c>
      <c r="D9" s="1">
        <v>0</v>
      </c>
      <c r="E9" s="1" t="s">
        <v>10</v>
      </c>
      <c r="F9" s="9">
        <v>60</v>
      </c>
      <c r="G9" s="9">
        <v>1</v>
      </c>
      <c r="H9" s="9">
        <f t="shared" si="2"/>
        <v>60</v>
      </c>
      <c r="I9" s="88">
        <f t="shared" si="4"/>
        <v>1</v>
      </c>
      <c r="J9" s="7">
        <f t="shared" si="3"/>
        <v>59</v>
      </c>
    </row>
    <row r="10" spans="1:10" s="1" customFormat="1" x14ac:dyDescent="0.25">
      <c r="A10" s="1" t="s">
        <v>9</v>
      </c>
      <c r="B10" s="1" t="s">
        <v>47</v>
      </c>
      <c r="C10" s="1" t="str">
        <f t="shared" si="0"/>
        <v>D VILLE GOLD 4 CIGARS 6S (4 in a pack 6 packs in a box)</v>
      </c>
      <c r="D10" s="1">
        <f t="shared" si="1"/>
        <v>0</v>
      </c>
      <c r="E10" s="1" t="s">
        <v>10</v>
      </c>
      <c r="F10" s="1">
        <v>4</v>
      </c>
      <c r="G10" s="1">
        <v>6</v>
      </c>
      <c r="H10" s="1">
        <f t="shared" si="2"/>
        <v>24</v>
      </c>
      <c r="I10" s="88">
        <f t="shared" si="4"/>
        <v>1</v>
      </c>
      <c r="J10" s="7">
        <f t="shared" si="3"/>
        <v>23</v>
      </c>
    </row>
    <row r="11" spans="1:10" s="1" customFormat="1" x14ac:dyDescent="0.25">
      <c r="A11" s="1" t="s">
        <v>19</v>
      </c>
      <c r="B11" s="1" t="s">
        <v>49</v>
      </c>
      <c r="C11" s="1" t="str">
        <f t="shared" si="0"/>
        <v>DUTCH MASTER PALMA PACKS (4 in a pack 6 packs in a box)</v>
      </c>
      <c r="D11" s="1">
        <f t="shared" si="1"/>
        <v>0</v>
      </c>
      <c r="E11" s="1" t="s">
        <v>10</v>
      </c>
      <c r="F11" s="1">
        <v>4</v>
      </c>
      <c r="G11" s="1">
        <v>6</v>
      </c>
      <c r="H11" s="1">
        <f t="shared" si="2"/>
        <v>24</v>
      </c>
      <c r="I11" s="88">
        <f t="shared" si="4"/>
        <v>1</v>
      </c>
      <c r="J11" s="7">
        <f t="shared" si="3"/>
        <v>23</v>
      </c>
    </row>
    <row r="12" spans="1:10" s="1" customFormat="1" x14ac:dyDescent="0.25">
      <c r="A12" s="1" t="s">
        <v>4</v>
      </c>
      <c r="B12" s="1" t="s">
        <v>50</v>
      </c>
      <c r="C12" s="1" t="str">
        <f t="shared" si="0"/>
        <v>DUTCH PALMA BOX 55 CIGARS</v>
      </c>
      <c r="D12" s="1">
        <f t="shared" si="1"/>
        <v>0</v>
      </c>
      <c r="E12" s="1" t="s">
        <v>10</v>
      </c>
      <c r="F12" s="1">
        <v>55</v>
      </c>
      <c r="G12" s="1">
        <v>1</v>
      </c>
      <c r="H12" s="1">
        <f t="shared" si="2"/>
        <v>55</v>
      </c>
      <c r="I12" s="88">
        <f t="shared" si="4"/>
        <v>1</v>
      </c>
      <c r="J12" s="7">
        <f t="shared" si="3"/>
        <v>54</v>
      </c>
    </row>
    <row r="13" spans="1:10" s="1" customFormat="1" x14ac:dyDescent="0.25">
      <c r="A13" s="1" t="s">
        <v>21</v>
      </c>
      <c r="B13" s="1" t="s">
        <v>51</v>
      </c>
      <c r="C13" s="1" t="str">
        <f t="shared" si="0"/>
        <v>ENTOURAGE 25 CIGARS</v>
      </c>
      <c r="D13" s="1">
        <f t="shared" si="1"/>
        <v>0</v>
      </c>
      <c r="E13" s="1" t="s">
        <v>10</v>
      </c>
      <c r="F13" s="1">
        <v>25</v>
      </c>
      <c r="G13" s="1">
        <v>1</v>
      </c>
      <c r="H13" s="1">
        <f t="shared" si="2"/>
        <v>25</v>
      </c>
      <c r="I13" s="88">
        <f t="shared" si="4"/>
        <v>1</v>
      </c>
      <c r="J13" s="7">
        <f t="shared" si="3"/>
        <v>24</v>
      </c>
    </row>
    <row r="14" spans="1:10" s="1" customFormat="1" x14ac:dyDescent="0.25">
      <c r="A14" s="1" t="s">
        <v>22</v>
      </c>
      <c r="B14" s="1" t="s">
        <v>69</v>
      </c>
      <c r="C14" s="1" t="str">
        <f t="shared" si="0"/>
        <v>ENTOURAGE PALMA 4 PACK 6</v>
      </c>
      <c r="D14" s="1">
        <f t="shared" si="1"/>
        <v>0</v>
      </c>
      <c r="E14" s="1" t="s">
        <v>10</v>
      </c>
      <c r="F14" s="1">
        <v>4</v>
      </c>
      <c r="G14" s="1">
        <v>6</v>
      </c>
      <c r="H14" s="1">
        <f t="shared" si="2"/>
        <v>24</v>
      </c>
      <c r="I14" s="88">
        <f t="shared" si="4"/>
        <v>1</v>
      </c>
      <c r="J14" s="7">
        <f t="shared" si="3"/>
        <v>23</v>
      </c>
    </row>
    <row r="15" spans="1:10" s="1" customFormat="1" x14ac:dyDescent="0.25">
      <c r="A15" s="7" t="s">
        <v>23</v>
      </c>
      <c r="B15" s="7" t="s">
        <v>101</v>
      </c>
      <c r="C15" s="1" t="str">
        <f t="shared" si="0"/>
        <v>GAME LEAF NATURAL/SWEET 7/4 PK (4 in a pack 7 packs in a box)</v>
      </c>
      <c r="D15" s="1">
        <f t="shared" si="1"/>
        <v>0</v>
      </c>
      <c r="E15" s="1" t="s">
        <v>10</v>
      </c>
      <c r="F15" s="1">
        <v>4</v>
      </c>
      <c r="G15" s="1">
        <v>7</v>
      </c>
      <c r="H15" s="1">
        <f t="shared" si="2"/>
        <v>28</v>
      </c>
      <c r="I15" s="88">
        <f t="shared" si="4"/>
        <v>1</v>
      </c>
      <c r="J15" s="7">
        <f t="shared" si="3"/>
        <v>27</v>
      </c>
    </row>
    <row r="16" spans="1:10" s="1" customFormat="1" x14ac:dyDescent="0.25">
      <c r="A16" s="7" t="s">
        <v>214</v>
      </c>
      <c r="B16" s="1" t="s">
        <v>215</v>
      </c>
      <c r="C16" s="88" t="s">
        <v>215</v>
      </c>
      <c r="E16" s="1" t="s">
        <v>10</v>
      </c>
      <c r="F16" s="1">
        <v>4</v>
      </c>
      <c r="G16" s="1">
        <v>15</v>
      </c>
      <c r="H16" s="1">
        <f t="shared" si="2"/>
        <v>60</v>
      </c>
      <c r="I16" s="88">
        <f t="shared" si="4"/>
        <v>1</v>
      </c>
      <c r="J16" s="7">
        <f t="shared" si="3"/>
        <v>59</v>
      </c>
    </row>
    <row r="17" spans="1:10" s="1" customFormat="1" x14ac:dyDescent="0.25">
      <c r="A17" s="7" t="s">
        <v>31</v>
      </c>
      <c r="B17" s="1" t="s">
        <v>71</v>
      </c>
      <c r="C17" s="1" t="str">
        <f t="shared" si="0"/>
        <v>PHILLES BLUNT BOX 50</v>
      </c>
      <c r="D17" s="1">
        <f t="shared" si="1"/>
        <v>0</v>
      </c>
      <c r="E17" s="1" t="s">
        <v>10</v>
      </c>
      <c r="F17" s="7">
        <v>5</v>
      </c>
      <c r="G17" s="7">
        <v>10</v>
      </c>
      <c r="H17" s="7">
        <f t="shared" si="2"/>
        <v>50</v>
      </c>
      <c r="I17" s="88">
        <f t="shared" si="4"/>
        <v>1</v>
      </c>
      <c r="J17" s="7">
        <f t="shared" si="3"/>
        <v>49</v>
      </c>
    </row>
    <row r="18" spans="1:10" s="1" customFormat="1" x14ac:dyDescent="0.25">
      <c r="A18" s="7" t="s">
        <v>32</v>
      </c>
      <c r="B18" s="1" t="s">
        <v>55</v>
      </c>
      <c r="C18" s="1" t="str">
        <f t="shared" si="0"/>
        <v>PHILLIES BLUND PACKS (5 in a pack 10 packs in a box)</v>
      </c>
      <c r="D18" s="1">
        <f t="shared" si="1"/>
        <v>0</v>
      </c>
      <c r="E18" s="1" t="s">
        <v>10</v>
      </c>
      <c r="F18" s="14">
        <v>5</v>
      </c>
      <c r="G18" s="14">
        <v>10</v>
      </c>
      <c r="H18" s="1">
        <f t="shared" si="2"/>
        <v>50</v>
      </c>
      <c r="I18" s="88">
        <f t="shared" si="4"/>
        <v>1</v>
      </c>
      <c r="J18" s="7">
        <f t="shared" si="3"/>
        <v>49</v>
      </c>
    </row>
    <row r="19" spans="1:10" s="1" customFormat="1" x14ac:dyDescent="0.25">
      <c r="A19" s="7" t="s">
        <v>35</v>
      </c>
      <c r="B19" s="1" t="s">
        <v>58</v>
      </c>
      <c r="C19" s="1" t="str">
        <f t="shared" si="0"/>
        <v>SMOKER'S CHOICE LARGE CIGARS (20 in a pack 10 packs in a box)</v>
      </c>
      <c r="D19" s="1">
        <f t="shared" si="1"/>
        <v>0</v>
      </c>
      <c r="E19" s="1" t="s">
        <v>84</v>
      </c>
      <c r="F19" s="1">
        <v>20</v>
      </c>
      <c r="G19" s="1">
        <v>10</v>
      </c>
      <c r="H19" s="1">
        <f t="shared" si="2"/>
        <v>200</v>
      </c>
      <c r="I19" s="88">
        <f t="shared" si="4"/>
        <v>10</v>
      </c>
      <c r="J19" s="7">
        <v>0</v>
      </c>
    </row>
    <row r="20" spans="1:10" s="1" customFormat="1" x14ac:dyDescent="0.25">
      <c r="A20" s="7" t="s">
        <v>37</v>
      </c>
      <c r="B20" s="1" t="s">
        <v>100</v>
      </c>
      <c r="C20" s="1" t="str">
        <f t="shared" si="0"/>
        <v>WHITE OWL CIGARIL 7/4</v>
      </c>
      <c r="D20" s="1">
        <f t="shared" si="1"/>
        <v>0</v>
      </c>
      <c r="E20" s="1" t="s">
        <v>10</v>
      </c>
      <c r="F20" s="7">
        <v>7</v>
      </c>
      <c r="G20" s="7">
        <v>4</v>
      </c>
      <c r="H20" s="7">
        <f t="shared" si="2"/>
        <v>28</v>
      </c>
      <c r="I20" s="88">
        <f t="shared" si="4"/>
        <v>1</v>
      </c>
      <c r="J20" s="7">
        <f t="shared" si="3"/>
        <v>27</v>
      </c>
    </row>
    <row r="21" spans="1:10" s="1" customFormat="1" x14ac:dyDescent="0.25">
      <c r="A21" s="7" t="s">
        <v>38</v>
      </c>
      <c r="B21" s="1" t="s">
        <v>60</v>
      </c>
      <c r="C21" s="1" t="str">
        <f t="shared" si="0"/>
        <v>WHITEOWL INVINCIBLE (5 in a pack 10 packs in a box)</v>
      </c>
      <c r="D21" s="1">
        <f t="shared" si="1"/>
        <v>0</v>
      </c>
      <c r="E21" s="1" t="s">
        <v>10</v>
      </c>
      <c r="F21" s="1">
        <v>5</v>
      </c>
      <c r="G21" s="1">
        <v>10</v>
      </c>
      <c r="H21" s="1">
        <f t="shared" si="2"/>
        <v>50</v>
      </c>
      <c r="I21" s="88">
        <f t="shared" si="4"/>
        <v>1</v>
      </c>
      <c r="J21" s="7">
        <f t="shared" si="3"/>
        <v>49</v>
      </c>
    </row>
    <row r="22" spans="1:10" s="1" customFormat="1" x14ac:dyDescent="0.25">
      <c r="A22" s="1" t="s">
        <v>12</v>
      </c>
      <c r="B22" s="1" t="s">
        <v>64</v>
      </c>
      <c r="C22" s="1" t="str">
        <f t="shared" si="0"/>
        <v>CHEYENNE LTL CIG 100S</v>
      </c>
      <c r="D22" s="1">
        <f t="shared" si="1"/>
        <v>0</v>
      </c>
      <c r="E22" s="1" t="s">
        <v>84</v>
      </c>
      <c r="F22" s="1">
        <v>100</v>
      </c>
      <c r="G22" s="1">
        <v>1</v>
      </c>
      <c r="H22" s="1">
        <f t="shared" si="2"/>
        <v>100</v>
      </c>
      <c r="I22" s="88">
        <f t="shared" si="4"/>
        <v>5</v>
      </c>
      <c r="J22" s="7">
        <f t="shared" si="3"/>
        <v>0</v>
      </c>
    </row>
    <row r="23" spans="1:10" s="1" customFormat="1" x14ac:dyDescent="0.25">
      <c r="A23" s="1" t="s">
        <v>6</v>
      </c>
      <c r="B23" s="1" t="s">
        <v>62</v>
      </c>
      <c r="C23" s="1" t="str">
        <f t="shared" si="0"/>
        <v>AMERICAN SPRIT TOBACCO</v>
      </c>
      <c r="D23" s="1" t="str">
        <f t="shared" si="1"/>
        <v>12 PACK  / .65 OZ</v>
      </c>
      <c r="E23" s="1" t="s">
        <v>83</v>
      </c>
      <c r="F23" s="1">
        <v>0.65</v>
      </c>
      <c r="G23" s="1">
        <v>12</v>
      </c>
      <c r="H23" s="1">
        <f t="shared" si="2"/>
        <v>7.8000000000000007</v>
      </c>
      <c r="I23" s="88">
        <f t="shared" si="4"/>
        <v>1</v>
      </c>
      <c r="J23" s="7">
        <f t="shared" si="3"/>
        <v>21</v>
      </c>
    </row>
    <row r="24" spans="1:10" s="1" customFormat="1" x14ac:dyDescent="0.25">
      <c r="A24" s="1" t="s">
        <v>11</v>
      </c>
      <c r="B24" s="1" t="s">
        <v>48</v>
      </c>
      <c r="C24" s="1" t="str">
        <f t="shared" si="0"/>
        <v>BUGLER TOBACCO</v>
      </c>
      <c r="D24" s="1" t="str">
        <f t="shared" si="1"/>
        <v>12 PACK  / .65 OZ</v>
      </c>
      <c r="E24" s="1" t="s">
        <v>83</v>
      </c>
      <c r="F24" s="1">
        <v>0.65</v>
      </c>
      <c r="G24" s="1">
        <v>12</v>
      </c>
      <c r="H24" s="1">
        <f t="shared" si="2"/>
        <v>7.8000000000000007</v>
      </c>
      <c r="I24" s="88">
        <f t="shared" si="4"/>
        <v>1</v>
      </c>
      <c r="J24" s="7">
        <f t="shared" si="3"/>
        <v>21</v>
      </c>
    </row>
    <row r="25" spans="1:10" x14ac:dyDescent="0.25">
      <c r="A25" s="1" t="s">
        <v>15</v>
      </c>
      <c r="B25" s="1" t="s">
        <v>65</v>
      </c>
      <c r="C25" s="1" t="str">
        <f t="shared" si="0"/>
        <v>CRISS CROSS PIPE 6OZ</v>
      </c>
      <c r="D25" s="1" t="str">
        <f t="shared" si="1"/>
        <v>6.2 OZ BAG</v>
      </c>
      <c r="E25" s="1" t="s">
        <v>83</v>
      </c>
      <c r="F25" s="1">
        <v>6.2</v>
      </c>
      <c r="G25" s="1">
        <v>1</v>
      </c>
      <c r="H25" s="1">
        <f t="shared" si="2"/>
        <v>6.2</v>
      </c>
      <c r="I25" s="88">
        <f t="shared" si="4"/>
        <v>1</v>
      </c>
      <c r="J25" s="7">
        <f t="shared" si="3"/>
        <v>16</v>
      </c>
    </row>
    <row r="26" spans="1:10" x14ac:dyDescent="0.25">
      <c r="A26" s="1" t="s">
        <v>16</v>
      </c>
      <c r="B26" s="1" t="s">
        <v>66</v>
      </c>
      <c r="C26" s="1" t="str">
        <f t="shared" si="0"/>
        <v>DANISH EXPORT CIG TOB 1/5</v>
      </c>
      <c r="D26" s="1" t="str">
        <f t="shared" si="1"/>
        <v>5 pouches in a pack, loose tobacco</v>
      </c>
      <c r="E26" s="1" t="s">
        <v>83</v>
      </c>
      <c r="F26" s="22">
        <v>5</v>
      </c>
      <c r="G26" s="22">
        <v>1.3</v>
      </c>
      <c r="H26" s="22">
        <f t="shared" si="2"/>
        <v>6.5</v>
      </c>
      <c r="I26" s="88">
        <f t="shared" si="4"/>
        <v>1</v>
      </c>
      <c r="J26" s="7">
        <f t="shared" si="3"/>
        <v>17</v>
      </c>
    </row>
    <row r="27" spans="1:10" x14ac:dyDescent="0.25">
      <c r="A27" s="1" t="s">
        <v>18</v>
      </c>
      <c r="B27" s="1" t="s">
        <v>67</v>
      </c>
      <c r="C27" s="1" t="str">
        <f t="shared" si="0"/>
        <v>DARK HORSE 6OZ BAG</v>
      </c>
      <c r="D27" s="1" t="str">
        <f t="shared" si="1"/>
        <v>6.2 OZ BAG</v>
      </c>
      <c r="E27" s="1" t="s">
        <v>83</v>
      </c>
      <c r="F27" s="1">
        <v>6.2</v>
      </c>
      <c r="G27" s="1">
        <v>1</v>
      </c>
      <c r="H27" s="1">
        <f t="shared" si="2"/>
        <v>6.2</v>
      </c>
      <c r="I27" s="88">
        <f t="shared" si="4"/>
        <v>1</v>
      </c>
      <c r="J27" s="7">
        <f t="shared" si="3"/>
        <v>16</v>
      </c>
    </row>
    <row r="28" spans="1:10" x14ac:dyDescent="0.25">
      <c r="A28" s="1" t="s">
        <v>217</v>
      </c>
      <c r="B28" s="1" t="s">
        <v>219</v>
      </c>
      <c r="C28" s="88" t="s">
        <v>219</v>
      </c>
      <c r="D28" s="1" t="s">
        <v>206</v>
      </c>
      <c r="E28" s="1" t="s">
        <v>83</v>
      </c>
      <c r="F28" s="1">
        <v>6</v>
      </c>
      <c r="G28" s="1">
        <v>1</v>
      </c>
      <c r="H28" s="1">
        <f t="shared" si="2"/>
        <v>6</v>
      </c>
      <c r="I28" s="88">
        <f t="shared" si="4"/>
        <v>1</v>
      </c>
      <c r="J28" s="7">
        <f t="shared" si="3"/>
        <v>15</v>
      </c>
    </row>
    <row r="29" spans="1:10" x14ac:dyDescent="0.25">
      <c r="A29" t="s">
        <v>17</v>
      </c>
      <c r="B29" s="1" t="s">
        <v>59</v>
      </c>
      <c r="C29" s="88" t="s">
        <v>59</v>
      </c>
      <c r="D29" s="1" t="e">
        <f t="shared" si="1"/>
        <v>#N/A</v>
      </c>
      <c r="E29" s="1" t="s">
        <v>83</v>
      </c>
      <c r="F29" s="1">
        <v>0.6</v>
      </c>
      <c r="G29" s="1">
        <v>12</v>
      </c>
      <c r="H29" s="1">
        <f t="shared" si="2"/>
        <v>7.1999999999999993</v>
      </c>
      <c r="I29" s="88">
        <f t="shared" si="4"/>
        <v>1</v>
      </c>
      <c r="J29" s="7">
        <f t="shared" si="3"/>
        <v>19</v>
      </c>
    </row>
    <row r="30" spans="1:10" x14ac:dyDescent="0.25">
      <c r="A30" s="1" t="s">
        <v>13</v>
      </c>
      <c r="B30" s="1" t="s">
        <v>14</v>
      </c>
      <c r="C30" s="1" t="str">
        <f t="shared" si="0"/>
        <v>COPENHAGEN</v>
      </c>
      <c r="D30" s="1" t="str">
        <f t="shared" si="1"/>
        <v>1.2 OZ CANS NET WEIGHT 6 OZ</v>
      </c>
      <c r="E30" s="1" t="s">
        <v>85</v>
      </c>
      <c r="F30" s="1">
        <v>1.2</v>
      </c>
      <c r="G30" s="1">
        <v>5</v>
      </c>
      <c r="H30" s="1">
        <f t="shared" si="2"/>
        <v>6</v>
      </c>
      <c r="I30" s="88">
        <f t="shared" si="4"/>
        <v>1</v>
      </c>
      <c r="J30" s="7">
        <f t="shared" si="3"/>
        <v>16</v>
      </c>
    </row>
    <row r="31" spans="1:10" x14ac:dyDescent="0.25">
      <c r="A31" t="s">
        <v>29</v>
      </c>
      <c r="B31" s="7" t="s">
        <v>30</v>
      </c>
      <c r="C31" s="1" t="str">
        <f t="shared" si="0"/>
        <v>KODIAK</v>
      </c>
      <c r="D31" s="1" t="str">
        <f t="shared" si="1"/>
        <v>1.2 OZ CANS NET WEIGHT 6 OZ</v>
      </c>
      <c r="E31" s="1" t="s">
        <v>85</v>
      </c>
      <c r="F31" s="4">
        <v>1.2</v>
      </c>
      <c r="G31" s="4">
        <v>5</v>
      </c>
      <c r="H31" s="3">
        <f t="shared" si="2"/>
        <v>6</v>
      </c>
      <c r="I31" s="88">
        <f t="shared" si="4"/>
        <v>1</v>
      </c>
      <c r="J31" s="7">
        <f t="shared" si="3"/>
        <v>16</v>
      </c>
    </row>
    <row r="32" spans="1:10" x14ac:dyDescent="0.25">
      <c r="A32" t="s">
        <v>33</v>
      </c>
      <c r="B32" s="1" t="s">
        <v>56</v>
      </c>
      <c r="C32" s="1" t="str">
        <f t="shared" si="0"/>
        <v>SKOAL RG/LC CHEW TOB</v>
      </c>
      <c r="D32" s="1" t="str">
        <f t="shared" si="1"/>
        <v>1.2 OZ CANS NET WEIGHT 6 OZ</v>
      </c>
      <c r="E32" s="1" t="s">
        <v>85</v>
      </c>
      <c r="F32" s="5">
        <v>1.2</v>
      </c>
      <c r="G32" s="5">
        <v>5</v>
      </c>
      <c r="H32" s="3">
        <f t="shared" si="2"/>
        <v>6</v>
      </c>
      <c r="I32" s="88">
        <f t="shared" si="4"/>
        <v>1</v>
      </c>
      <c r="J32" s="7">
        <f t="shared" si="3"/>
        <v>16</v>
      </c>
    </row>
    <row r="33" spans="1:10" x14ac:dyDescent="0.25">
      <c r="A33" t="s">
        <v>34</v>
      </c>
      <c r="B33" s="1" t="s">
        <v>57</v>
      </c>
      <c r="C33" s="1" t="str">
        <f t="shared" si="0"/>
        <v>SKOAL POUCHES 5 CT</v>
      </c>
      <c r="D33" s="1" t="str">
        <f t="shared" si="1"/>
        <v>1.2 OZ CANS NET WEIGHT 6 OZ</v>
      </c>
      <c r="E33" s="1" t="s">
        <v>85</v>
      </c>
      <c r="F33" s="7">
        <v>1.2</v>
      </c>
      <c r="G33" s="7">
        <v>5</v>
      </c>
      <c r="H33" s="7">
        <f t="shared" si="2"/>
        <v>6</v>
      </c>
      <c r="I33" s="88">
        <f t="shared" si="4"/>
        <v>1</v>
      </c>
      <c r="J33" s="7">
        <f t="shared" si="3"/>
        <v>16</v>
      </c>
    </row>
    <row r="34" spans="1:10" x14ac:dyDescent="0.25">
      <c r="A34">
        <v>22365</v>
      </c>
      <c r="B34" s="1" t="s">
        <v>44</v>
      </c>
      <c r="C34" s="1" t="str">
        <f t="shared" si="0"/>
        <v>CAMEL SNUS FROST</v>
      </c>
      <c r="D34" s="1" t="str">
        <f t="shared" si="1"/>
        <v>12 POUCHES</v>
      </c>
      <c r="E34" s="1" t="s">
        <v>3</v>
      </c>
      <c r="F34" s="1">
        <v>0.32</v>
      </c>
      <c r="G34" s="1">
        <v>12</v>
      </c>
      <c r="H34" s="1">
        <f t="shared" si="2"/>
        <v>3.84</v>
      </c>
      <c r="I34" s="88">
        <f t="shared" si="4"/>
        <v>1</v>
      </c>
      <c r="J34" s="7">
        <f t="shared" si="3"/>
        <v>44</v>
      </c>
    </row>
    <row r="35" spans="1:10" x14ac:dyDescent="0.25">
      <c r="A35">
        <v>32653</v>
      </c>
      <c r="B35" s="7" t="s">
        <v>41</v>
      </c>
      <c r="C35" s="84" t="s">
        <v>41</v>
      </c>
      <c r="D35" s="1" t="e">
        <f t="shared" si="1"/>
        <v>#N/A</v>
      </c>
      <c r="E35" s="1" t="s">
        <v>3</v>
      </c>
      <c r="F35" s="6">
        <v>0.32</v>
      </c>
      <c r="G35" s="6">
        <v>5</v>
      </c>
      <c r="H35" s="3">
        <f t="shared" si="2"/>
        <v>1.6</v>
      </c>
      <c r="I35" s="88">
        <f t="shared" si="4"/>
        <v>1</v>
      </c>
      <c r="J35" s="7">
        <f t="shared" si="3"/>
        <v>16</v>
      </c>
    </row>
    <row r="36" spans="1:10" x14ac:dyDescent="0.25">
      <c r="A36" t="s">
        <v>24</v>
      </c>
      <c r="B36" s="1" t="s">
        <v>52</v>
      </c>
      <c r="C36" s="1" t="str">
        <f t="shared" si="0"/>
        <v>GENERAL SWEDISH SNUS (0.9 oz in a can 5 cans in a roll)</v>
      </c>
      <c r="D36" s="1">
        <f t="shared" si="1"/>
        <v>0</v>
      </c>
      <c r="E36" s="1" t="s">
        <v>3</v>
      </c>
      <c r="F36" s="1">
        <v>0.9</v>
      </c>
      <c r="G36" s="1">
        <v>5</v>
      </c>
      <c r="H36" s="1">
        <f t="shared" si="2"/>
        <v>4.5</v>
      </c>
      <c r="I36" s="88">
        <f t="shared" si="4"/>
        <v>1</v>
      </c>
      <c r="J36" s="7">
        <f t="shared" si="3"/>
        <v>53</v>
      </c>
    </row>
    <row r="37" spans="1:10" x14ac:dyDescent="0.25">
      <c r="A37" t="s">
        <v>25</v>
      </c>
      <c r="B37" s="1" t="s">
        <v>53</v>
      </c>
      <c r="C37" s="1" t="str">
        <f t="shared" si="0"/>
        <v>GRIZZLY LONG CUT WINTER GREEN</v>
      </c>
      <c r="D37" s="1" t="str">
        <f t="shared" si="1"/>
        <v>1.2 OZ CANS NET WEIGHT 6 OZ</v>
      </c>
      <c r="E37" s="1" t="s">
        <v>85</v>
      </c>
      <c r="F37" s="1">
        <v>1.2</v>
      </c>
      <c r="G37" s="1">
        <v>5</v>
      </c>
      <c r="H37" s="7">
        <f t="shared" si="2"/>
        <v>6</v>
      </c>
      <c r="I37" s="88">
        <f t="shared" si="4"/>
        <v>1</v>
      </c>
      <c r="J37" s="7">
        <f t="shared" si="3"/>
        <v>16</v>
      </c>
    </row>
    <row r="38" spans="1:10" x14ac:dyDescent="0.25">
      <c r="A38" t="s">
        <v>26</v>
      </c>
      <c r="B38" s="1" t="s">
        <v>70</v>
      </c>
      <c r="C38" s="1" t="str">
        <f t="shared" si="0"/>
        <v>GRIZZLY LONG CUT MINT</v>
      </c>
      <c r="D38" s="1" t="str">
        <f t="shared" si="1"/>
        <v>1.2 OZ CANS NET WEIGHT 6 OZ</v>
      </c>
      <c r="E38" s="1" t="s">
        <v>85</v>
      </c>
      <c r="F38" s="1">
        <v>1.2</v>
      </c>
      <c r="G38" s="1">
        <v>5</v>
      </c>
      <c r="H38" s="3">
        <f t="shared" si="2"/>
        <v>6</v>
      </c>
      <c r="I38" s="88">
        <f t="shared" si="4"/>
        <v>1</v>
      </c>
      <c r="J38" s="7">
        <f t="shared" si="3"/>
        <v>16</v>
      </c>
    </row>
    <row r="39" spans="1:10" x14ac:dyDescent="0.25">
      <c r="A39" t="s">
        <v>27</v>
      </c>
      <c r="B39" s="1" t="s">
        <v>54</v>
      </c>
      <c r="C39" s="1" t="str">
        <f t="shared" si="0"/>
        <v>GRIZZLY WINTERGREEN POUCHES</v>
      </c>
      <c r="D39" s="1" t="str">
        <f t="shared" si="1"/>
        <v>1.2 OZ CANS NET WEIGHT 6 OZ</v>
      </c>
      <c r="E39" s="1" t="s">
        <v>85</v>
      </c>
      <c r="F39" s="1">
        <v>1.2</v>
      </c>
      <c r="G39" s="1">
        <v>5</v>
      </c>
      <c r="H39" s="7">
        <f t="shared" si="2"/>
        <v>6</v>
      </c>
      <c r="I39" s="88">
        <f t="shared" si="4"/>
        <v>1</v>
      </c>
      <c r="J39" s="7">
        <f t="shared" si="3"/>
        <v>16</v>
      </c>
    </row>
    <row r="40" spans="1:10" x14ac:dyDescent="0.25">
      <c r="A40" s="91">
        <v>963253</v>
      </c>
      <c r="B40" s="87" t="s">
        <v>184</v>
      </c>
      <c r="C40" s="87" t="s">
        <v>184</v>
      </c>
      <c r="E40" s="88" t="s">
        <v>10</v>
      </c>
      <c r="F40" s="88">
        <v>5</v>
      </c>
      <c r="G40" s="88">
        <v>10</v>
      </c>
      <c r="H40">
        <f t="shared" si="2"/>
        <v>50</v>
      </c>
      <c r="I40" s="88">
        <f t="shared" si="4"/>
        <v>1</v>
      </c>
      <c r="J40">
        <f t="shared" si="3"/>
        <v>49</v>
      </c>
    </row>
    <row r="41" spans="1:10" x14ac:dyDescent="0.25">
      <c r="A41" s="91" t="s">
        <v>185</v>
      </c>
      <c r="B41" s="87" t="s">
        <v>186</v>
      </c>
      <c r="C41" s="87" t="s">
        <v>186</v>
      </c>
      <c r="D41" s="7" t="s">
        <v>199</v>
      </c>
      <c r="E41" s="88" t="s">
        <v>83</v>
      </c>
      <c r="F41" s="88">
        <v>6</v>
      </c>
      <c r="G41" s="88">
        <v>1</v>
      </c>
      <c r="H41">
        <f t="shared" si="2"/>
        <v>6</v>
      </c>
      <c r="I41" s="88">
        <f t="shared" si="4"/>
        <v>1</v>
      </c>
      <c r="J41">
        <f t="shared" si="3"/>
        <v>15</v>
      </c>
    </row>
    <row r="42" spans="1:10" x14ac:dyDescent="0.25">
      <c r="A42" s="91" t="s">
        <v>190</v>
      </c>
      <c r="B42" s="87" t="s">
        <v>191</v>
      </c>
      <c r="C42" s="87" t="s">
        <v>191</v>
      </c>
      <c r="D42" s="7" t="s">
        <v>95</v>
      </c>
      <c r="E42" s="88" t="s">
        <v>85</v>
      </c>
      <c r="F42" s="88">
        <v>1.2</v>
      </c>
      <c r="G42" s="88">
        <v>5</v>
      </c>
      <c r="H42">
        <f t="shared" si="2"/>
        <v>6</v>
      </c>
      <c r="I42" s="88">
        <f t="shared" si="4"/>
        <v>1</v>
      </c>
      <c r="J42">
        <f t="shared" si="3"/>
        <v>16</v>
      </c>
    </row>
    <row r="43" spans="1:10" x14ac:dyDescent="0.25">
      <c r="A43" s="91" t="s">
        <v>192</v>
      </c>
      <c r="B43" s="87" t="s">
        <v>193</v>
      </c>
      <c r="C43" s="87" t="s">
        <v>193</v>
      </c>
      <c r="D43" s="7">
        <v>0</v>
      </c>
      <c r="E43" s="88" t="s">
        <v>10</v>
      </c>
      <c r="F43" s="88">
        <v>10</v>
      </c>
      <c r="G43" s="88">
        <v>5</v>
      </c>
      <c r="H43">
        <f t="shared" si="2"/>
        <v>50</v>
      </c>
      <c r="I43" s="88">
        <f t="shared" si="4"/>
        <v>1</v>
      </c>
      <c r="J43">
        <f t="shared" si="3"/>
        <v>49</v>
      </c>
    </row>
    <row r="44" spans="1:10" x14ac:dyDescent="0.25">
      <c r="A44" s="91" t="s">
        <v>3</v>
      </c>
      <c r="B44" s="87" t="s">
        <v>198</v>
      </c>
      <c r="C44" s="87" t="s">
        <v>198</v>
      </c>
      <c r="D44" s="7" t="s">
        <v>94</v>
      </c>
      <c r="E44" s="88" t="s">
        <v>3</v>
      </c>
      <c r="F44" s="88">
        <v>0.32</v>
      </c>
      <c r="G44" s="88">
        <v>12</v>
      </c>
      <c r="H44">
        <f t="shared" si="2"/>
        <v>3.84</v>
      </c>
      <c r="I44" s="88">
        <f t="shared" si="4"/>
        <v>1</v>
      </c>
      <c r="J44">
        <f t="shared" si="3"/>
        <v>44</v>
      </c>
    </row>
    <row r="45" spans="1:10" x14ac:dyDescent="0.25">
      <c r="A45" s="91" t="s">
        <v>200</v>
      </c>
      <c r="B45" s="93" t="s">
        <v>200</v>
      </c>
      <c r="C45" s="84" t="s">
        <v>201</v>
      </c>
      <c r="D45" s="7" t="s">
        <v>206</v>
      </c>
      <c r="E45" s="88" t="s">
        <v>83</v>
      </c>
      <c r="F45" s="88">
        <v>6</v>
      </c>
      <c r="G45" s="88">
        <v>1</v>
      </c>
      <c r="H45">
        <f t="shared" si="2"/>
        <v>6</v>
      </c>
      <c r="I45" s="88">
        <f t="shared" si="4"/>
        <v>1</v>
      </c>
      <c r="J45">
        <f t="shared" si="3"/>
        <v>15</v>
      </c>
    </row>
    <row r="46" spans="1:10" x14ac:dyDescent="0.25">
      <c r="A46" s="91" t="s">
        <v>204</v>
      </c>
      <c r="B46" s="93" t="s">
        <v>204</v>
      </c>
      <c r="C46" s="84" t="s">
        <v>205</v>
      </c>
      <c r="D46" s="7" t="s">
        <v>206</v>
      </c>
      <c r="E46" s="88" t="s">
        <v>83</v>
      </c>
      <c r="F46" s="88">
        <v>6</v>
      </c>
      <c r="G46" s="88">
        <v>1</v>
      </c>
      <c r="H46">
        <f t="shared" si="2"/>
        <v>6</v>
      </c>
      <c r="I46" s="88">
        <f t="shared" si="4"/>
        <v>1</v>
      </c>
      <c r="J46">
        <f t="shared" si="3"/>
        <v>15</v>
      </c>
    </row>
    <row r="47" spans="1:10" x14ac:dyDescent="0.25">
      <c r="A47" s="91" t="s">
        <v>202</v>
      </c>
      <c r="B47" s="93" t="s">
        <v>202</v>
      </c>
      <c r="C47" s="84" t="s">
        <v>203</v>
      </c>
      <c r="D47" s="7" t="s">
        <v>207</v>
      </c>
      <c r="E47" s="88" t="s">
        <v>83</v>
      </c>
      <c r="F47" s="88">
        <v>16</v>
      </c>
      <c r="G47" s="88">
        <v>1</v>
      </c>
      <c r="H47">
        <f t="shared" si="2"/>
        <v>16</v>
      </c>
      <c r="I47" s="88">
        <f t="shared" si="4"/>
        <v>1</v>
      </c>
      <c r="J47">
        <f t="shared" si="3"/>
        <v>49</v>
      </c>
    </row>
  </sheetData>
  <autoFilter ref="A1:J1" xr:uid="{00000000-0009-0000-0000-000002000000}">
    <sortState ref="A2:J39">
      <sortCondition ref="E1"/>
    </sortState>
  </autoFilter>
  <dataValidations count="1">
    <dataValidation type="list" allowBlank="1" showInputMessage="1" showErrorMessage="1" sqref="E2:E165" xr:uid="{00000000-0002-0000-0200-000000000000}">
      <formula1>"CIGARS,LITTLE CIGAR, SMOKELESS TOBACCO,SNUS,SHISHA, LOOSE TOBACCO"</formula1>
    </dataValidation>
  </dataValidations>
  <printOptions gridLines="1"/>
  <pageMargins left="0.25" right="0.25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E4" sqref="E4"/>
    </sheetView>
  </sheetViews>
  <sheetFormatPr defaultRowHeight="15" x14ac:dyDescent="0.25"/>
  <cols>
    <col min="2" max="2" width="14.85546875" customWidth="1"/>
    <col min="5" max="5" width="10.5703125" customWidth="1"/>
    <col min="6" max="6" width="11.140625" customWidth="1"/>
    <col min="7" max="7" width="13.5703125" customWidth="1"/>
    <col min="8" max="8" width="11.42578125" customWidth="1"/>
    <col min="9" max="9" width="12.5703125" customWidth="1"/>
    <col min="10" max="10" width="11.5703125" customWidth="1"/>
    <col min="11" max="11" width="13.140625" customWidth="1"/>
    <col min="13" max="13" width="15" customWidth="1"/>
    <col min="14" max="14" width="12.140625" customWidth="1"/>
    <col min="15" max="15" width="12.7109375" customWidth="1"/>
  </cols>
  <sheetData>
    <row r="1" spans="1:15" x14ac:dyDescent="0.25">
      <c r="A1" t="s">
        <v>40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74</v>
      </c>
      <c r="I1" t="s">
        <v>73</v>
      </c>
      <c r="J1" t="s">
        <v>72</v>
      </c>
      <c r="K1" t="s">
        <v>2</v>
      </c>
      <c r="L1" t="s">
        <v>122</v>
      </c>
      <c r="M1" t="s">
        <v>80</v>
      </c>
      <c r="N1" t="s">
        <v>81</v>
      </c>
      <c r="O1" t="s">
        <v>82</v>
      </c>
    </row>
    <row r="2" spans="1:15" x14ac:dyDescent="0.25">
      <c r="A2" t="s">
        <v>35</v>
      </c>
      <c r="B2" t="s">
        <v>58</v>
      </c>
      <c r="C2" t="s">
        <v>36</v>
      </c>
      <c r="D2">
        <v>692794</v>
      </c>
      <c r="E2">
        <v>6</v>
      </c>
      <c r="F2">
        <v>1</v>
      </c>
      <c r="G2">
        <v>1</v>
      </c>
      <c r="H2">
        <v>16.5</v>
      </c>
      <c r="I2">
        <v>16.5</v>
      </c>
      <c r="J2" s="92">
        <v>43410</v>
      </c>
      <c r="K2" t="s">
        <v>197</v>
      </c>
      <c r="L2" t="s">
        <v>123</v>
      </c>
      <c r="M2" t="s">
        <v>84</v>
      </c>
      <c r="N2">
        <v>1</v>
      </c>
      <c r="O2">
        <v>199</v>
      </c>
    </row>
    <row r="3" spans="1:15" x14ac:dyDescent="0.25">
      <c r="A3" t="s">
        <v>35</v>
      </c>
      <c r="B3" t="s">
        <v>58</v>
      </c>
      <c r="C3" t="s">
        <v>195</v>
      </c>
      <c r="D3">
        <v>693723</v>
      </c>
      <c r="E3">
        <v>51</v>
      </c>
      <c r="F3">
        <v>1</v>
      </c>
      <c r="G3">
        <v>1</v>
      </c>
      <c r="H3">
        <v>16.5</v>
      </c>
      <c r="I3">
        <v>16.5</v>
      </c>
      <c r="J3" s="92">
        <v>43421</v>
      </c>
      <c r="K3" t="s">
        <v>196</v>
      </c>
      <c r="L3" t="s">
        <v>123</v>
      </c>
      <c r="M3" t="s">
        <v>84</v>
      </c>
      <c r="N3">
        <v>1</v>
      </c>
      <c r="O3">
        <v>199</v>
      </c>
    </row>
    <row r="4" spans="1:15" x14ac:dyDescent="0.25">
      <c r="A4" t="s">
        <v>35</v>
      </c>
      <c r="B4" t="s">
        <v>58</v>
      </c>
      <c r="C4">
        <v>4501</v>
      </c>
      <c r="D4">
        <v>694016</v>
      </c>
      <c r="E4">
        <v>4</v>
      </c>
      <c r="F4">
        <v>2</v>
      </c>
      <c r="G4">
        <v>2</v>
      </c>
      <c r="H4">
        <v>16.5</v>
      </c>
      <c r="I4">
        <v>33</v>
      </c>
      <c r="J4" s="92">
        <v>43425</v>
      </c>
      <c r="K4" t="s">
        <v>194</v>
      </c>
      <c r="L4" t="s">
        <v>123</v>
      </c>
      <c r="M4" t="s">
        <v>84</v>
      </c>
      <c r="N4">
        <v>2</v>
      </c>
      <c r="O4">
        <v>398</v>
      </c>
    </row>
    <row r="5" spans="1:15" x14ac:dyDescent="0.25">
      <c r="A5" t="s">
        <v>35</v>
      </c>
      <c r="B5" t="s">
        <v>58</v>
      </c>
      <c r="C5">
        <v>4501</v>
      </c>
      <c r="D5">
        <v>692557</v>
      </c>
      <c r="E5">
        <v>4</v>
      </c>
      <c r="F5">
        <v>2</v>
      </c>
      <c r="G5">
        <v>2</v>
      </c>
      <c r="H5">
        <v>16.5</v>
      </c>
      <c r="I5">
        <v>33</v>
      </c>
      <c r="J5" s="92">
        <v>43406</v>
      </c>
      <c r="K5" t="s">
        <v>194</v>
      </c>
      <c r="L5" t="s">
        <v>123</v>
      </c>
      <c r="M5" t="s">
        <v>84</v>
      </c>
      <c r="N5">
        <v>2</v>
      </c>
      <c r="O5">
        <v>398</v>
      </c>
    </row>
    <row r="6" spans="1:15" x14ac:dyDescent="0.25">
      <c r="A6" t="s">
        <v>12</v>
      </c>
      <c r="B6" t="s">
        <v>64</v>
      </c>
      <c r="C6" t="s">
        <v>39</v>
      </c>
      <c r="D6">
        <v>693848</v>
      </c>
      <c r="E6">
        <v>7</v>
      </c>
      <c r="F6">
        <v>2</v>
      </c>
      <c r="G6">
        <v>2</v>
      </c>
      <c r="H6">
        <v>56.5</v>
      </c>
      <c r="I6">
        <v>113</v>
      </c>
      <c r="J6" s="92">
        <v>43424</v>
      </c>
      <c r="K6" t="s">
        <v>189</v>
      </c>
      <c r="L6" t="s">
        <v>123</v>
      </c>
      <c r="M6" t="s">
        <v>84</v>
      </c>
      <c r="N6">
        <v>1</v>
      </c>
      <c r="O6">
        <v>199</v>
      </c>
    </row>
    <row r="7" spans="1:15" x14ac:dyDescent="0.25">
      <c r="A7" t="s">
        <v>12</v>
      </c>
      <c r="B7" t="s">
        <v>64</v>
      </c>
      <c r="C7">
        <v>8319</v>
      </c>
      <c r="D7">
        <v>692566</v>
      </c>
      <c r="E7">
        <v>10</v>
      </c>
      <c r="F7">
        <v>1</v>
      </c>
      <c r="G7">
        <v>1</v>
      </c>
      <c r="H7">
        <v>56.5</v>
      </c>
      <c r="I7">
        <v>56.5</v>
      </c>
      <c r="J7" s="92">
        <v>43406</v>
      </c>
      <c r="K7" t="s">
        <v>188</v>
      </c>
      <c r="L7" t="s">
        <v>123</v>
      </c>
      <c r="M7" t="s">
        <v>84</v>
      </c>
      <c r="N7">
        <v>5</v>
      </c>
      <c r="O7">
        <v>0</v>
      </c>
    </row>
    <row r="8" spans="1:15" x14ac:dyDescent="0.25">
      <c r="A8" t="s">
        <v>12</v>
      </c>
      <c r="B8" t="s">
        <v>64</v>
      </c>
      <c r="C8">
        <v>7419</v>
      </c>
      <c r="D8">
        <v>692921</v>
      </c>
      <c r="E8">
        <v>20</v>
      </c>
      <c r="F8">
        <v>1</v>
      </c>
      <c r="G8">
        <v>1</v>
      </c>
      <c r="H8">
        <v>56.5</v>
      </c>
      <c r="I8">
        <v>56.5</v>
      </c>
      <c r="J8" s="92">
        <v>43411</v>
      </c>
      <c r="K8" t="s">
        <v>187</v>
      </c>
      <c r="L8" t="s">
        <v>123</v>
      </c>
      <c r="M8" t="s">
        <v>84</v>
      </c>
      <c r="N8">
        <v>5</v>
      </c>
      <c r="O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1"/>
  <sheetViews>
    <sheetView topLeftCell="A40" zoomScale="85" zoomScaleNormal="85" workbookViewId="0">
      <selection activeCell="B64" sqref="B64"/>
    </sheetView>
  </sheetViews>
  <sheetFormatPr defaultRowHeight="15" x14ac:dyDescent="0.25"/>
  <cols>
    <col min="1" max="1" width="20.42578125" bestFit="1" customWidth="1"/>
    <col min="2" max="2" width="16.7109375" customWidth="1"/>
    <col min="3" max="3" width="17.42578125" customWidth="1"/>
    <col min="4" max="4" width="17.42578125" bestFit="1" customWidth="1"/>
    <col min="7" max="7" width="18.28515625" bestFit="1" customWidth="1"/>
    <col min="9" max="9" width="10.5703125" bestFit="1" customWidth="1"/>
    <col min="10" max="10" width="12.5703125" customWidth="1"/>
    <col min="11" max="11" width="10.5703125" bestFit="1" customWidth="1"/>
    <col min="12" max="12" width="3.42578125" style="40" customWidth="1"/>
    <col min="13" max="13" width="9.5703125" style="74" bestFit="1" customWidth="1"/>
    <col min="15" max="15" width="10.5703125" bestFit="1" customWidth="1"/>
    <col min="16" max="16" width="9.140625" style="74"/>
    <col min="18" max="18" width="13.85546875" customWidth="1"/>
    <col min="20" max="20" width="23.42578125" customWidth="1"/>
    <col min="21" max="21" width="20.42578125" bestFit="1" customWidth="1"/>
    <col min="22" max="22" width="16.85546875" bestFit="1" customWidth="1"/>
    <col min="23" max="24" width="17.42578125" customWidth="1"/>
    <col min="25" max="25" width="18.85546875" bestFit="1" customWidth="1"/>
  </cols>
  <sheetData>
    <row r="1" spans="1:16" s="7" customFormat="1" ht="21" x14ac:dyDescent="0.35">
      <c r="A1" s="23" t="s">
        <v>117</v>
      </c>
      <c r="B1" s="23" t="s">
        <v>116</v>
      </c>
      <c r="L1" s="40"/>
      <c r="M1" s="74"/>
      <c r="P1" s="74"/>
    </row>
    <row r="2" spans="1:16" s="7" customFormat="1" x14ac:dyDescent="0.25">
      <c r="L2" s="40"/>
      <c r="M2" s="74"/>
      <c r="P2" s="74"/>
    </row>
    <row r="3" spans="1:16" x14ac:dyDescent="0.25">
      <c r="A3" s="24" t="s">
        <v>115</v>
      </c>
      <c r="B3" s="25"/>
    </row>
    <row r="5" spans="1:16" x14ac:dyDescent="0.25">
      <c r="A5" s="86" t="s">
        <v>40</v>
      </c>
      <c r="B5" s="86" t="s">
        <v>1</v>
      </c>
      <c r="C5" t="s">
        <v>87</v>
      </c>
    </row>
    <row r="6" spans="1:16" x14ac:dyDescent="0.25">
      <c r="A6" s="84">
        <v>22365</v>
      </c>
      <c r="B6" s="84" t="s">
        <v>44</v>
      </c>
      <c r="C6" s="85">
        <v>6</v>
      </c>
    </row>
    <row r="7" spans="1:16" x14ac:dyDescent="0.25">
      <c r="A7" s="84">
        <v>563295</v>
      </c>
      <c r="B7" s="84" t="s">
        <v>93</v>
      </c>
      <c r="C7" s="85">
        <v>5</v>
      </c>
    </row>
    <row r="8" spans="1:16" x14ac:dyDescent="0.25">
      <c r="A8" s="84">
        <v>1012365</v>
      </c>
      <c r="B8" s="84" t="s">
        <v>92</v>
      </c>
      <c r="C8" s="85">
        <v>7</v>
      </c>
    </row>
    <row r="9" spans="1:16" x14ac:dyDescent="0.25">
      <c r="A9" s="84" t="s">
        <v>5</v>
      </c>
      <c r="B9" s="84" t="s">
        <v>45</v>
      </c>
      <c r="C9" s="85">
        <v>7</v>
      </c>
    </row>
    <row r="10" spans="1:16" x14ac:dyDescent="0.25">
      <c r="A10" s="84" t="s">
        <v>7</v>
      </c>
      <c r="B10" s="84" t="s">
        <v>46</v>
      </c>
      <c r="C10" s="85">
        <v>8</v>
      </c>
    </row>
    <row r="11" spans="1:16" x14ac:dyDescent="0.25">
      <c r="A11" s="84" t="s">
        <v>9</v>
      </c>
      <c r="B11" s="84" t="s">
        <v>47</v>
      </c>
      <c r="C11" s="85">
        <v>2</v>
      </c>
    </row>
    <row r="12" spans="1:16" x14ac:dyDescent="0.25">
      <c r="A12" s="84" t="s">
        <v>19</v>
      </c>
      <c r="B12" s="84" t="s">
        <v>49</v>
      </c>
      <c r="C12" s="85">
        <v>34</v>
      </c>
    </row>
    <row r="13" spans="1:16" x14ac:dyDescent="0.25">
      <c r="A13" s="84" t="s">
        <v>4</v>
      </c>
      <c r="B13" s="84" t="s">
        <v>99</v>
      </c>
      <c r="C13" s="85">
        <v>3</v>
      </c>
    </row>
    <row r="14" spans="1:16" x14ac:dyDescent="0.25">
      <c r="A14" s="84" t="s">
        <v>22</v>
      </c>
      <c r="B14" s="84" t="s">
        <v>69</v>
      </c>
      <c r="C14" s="85">
        <v>3</v>
      </c>
    </row>
    <row r="15" spans="1:16" x14ac:dyDescent="0.25">
      <c r="A15" s="84" t="s">
        <v>25</v>
      </c>
      <c r="B15" s="84" t="s">
        <v>53</v>
      </c>
      <c r="C15" s="85">
        <v>5</v>
      </c>
    </row>
    <row r="16" spans="1:16" x14ac:dyDescent="0.25">
      <c r="A16" s="84" t="s">
        <v>29</v>
      </c>
      <c r="B16" s="84" t="s">
        <v>30</v>
      </c>
      <c r="C16" s="85">
        <v>3</v>
      </c>
    </row>
    <row r="17" spans="1:3" x14ac:dyDescent="0.25">
      <c r="A17" s="84" t="s">
        <v>32</v>
      </c>
      <c r="B17" s="84" t="s">
        <v>55</v>
      </c>
      <c r="C17" s="85">
        <v>2</v>
      </c>
    </row>
    <row r="18" spans="1:3" x14ac:dyDescent="0.25">
      <c r="A18" s="84" t="s">
        <v>33</v>
      </c>
      <c r="B18" s="84" t="s">
        <v>56</v>
      </c>
      <c r="C18" s="85">
        <v>10</v>
      </c>
    </row>
    <row r="19" spans="1:3" x14ac:dyDescent="0.25">
      <c r="A19" s="84" t="s">
        <v>34</v>
      </c>
      <c r="B19" s="84" t="s">
        <v>57</v>
      </c>
      <c r="C19" s="85">
        <v>-1</v>
      </c>
    </row>
    <row r="20" spans="1:3" x14ac:dyDescent="0.25">
      <c r="A20" s="84" t="s">
        <v>38</v>
      </c>
      <c r="B20" s="84" t="s">
        <v>60</v>
      </c>
      <c r="C20" s="85">
        <v>3</v>
      </c>
    </row>
    <row r="21" spans="1:3" x14ac:dyDescent="0.25">
      <c r="A21" s="84">
        <v>963253</v>
      </c>
      <c r="B21" s="84" t="s">
        <v>184</v>
      </c>
      <c r="C21" s="85">
        <v>1</v>
      </c>
    </row>
    <row r="22" spans="1:3" x14ac:dyDescent="0.25">
      <c r="A22" s="84" t="s">
        <v>185</v>
      </c>
      <c r="B22" s="84" t="s">
        <v>186</v>
      </c>
      <c r="C22" s="85">
        <v>-1</v>
      </c>
    </row>
    <row r="23" spans="1:3" x14ac:dyDescent="0.25">
      <c r="A23" s="84" t="s">
        <v>192</v>
      </c>
      <c r="B23" s="84" t="s">
        <v>193</v>
      </c>
      <c r="C23" s="85">
        <v>1</v>
      </c>
    </row>
    <row r="24" spans="1:3" x14ac:dyDescent="0.25">
      <c r="A24" s="84" t="s">
        <v>158</v>
      </c>
      <c r="B24" s="84" t="s">
        <v>158</v>
      </c>
      <c r="C24" s="85"/>
    </row>
    <row r="25" spans="1:3" x14ac:dyDescent="0.25">
      <c r="A25" s="84" t="s">
        <v>200</v>
      </c>
      <c r="B25" s="84" t="s">
        <v>201</v>
      </c>
      <c r="C25" s="85">
        <v>0</v>
      </c>
    </row>
    <row r="26" spans="1:3" x14ac:dyDescent="0.25">
      <c r="A26" s="84" t="s">
        <v>202</v>
      </c>
      <c r="B26" s="84" t="s">
        <v>203</v>
      </c>
      <c r="C26" s="85">
        <v>2</v>
      </c>
    </row>
    <row r="27" spans="1:3" x14ac:dyDescent="0.25">
      <c r="A27" s="84" t="s">
        <v>204</v>
      </c>
      <c r="B27" s="84" t="s">
        <v>205</v>
      </c>
      <c r="C27" s="85">
        <v>-1</v>
      </c>
    </row>
    <row r="28" spans="1:3" x14ac:dyDescent="0.25">
      <c r="A28" s="84" t="s">
        <v>13</v>
      </c>
      <c r="B28" s="84" t="s">
        <v>14</v>
      </c>
      <c r="C28" s="85">
        <v>2</v>
      </c>
    </row>
    <row r="29" spans="1:3" x14ac:dyDescent="0.25">
      <c r="A29" s="84" t="s">
        <v>31</v>
      </c>
      <c r="B29" s="84" t="s">
        <v>71</v>
      </c>
      <c r="C29" s="85">
        <v>1</v>
      </c>
    </row>
    <row r="30" spans="1:3" x14ac:dyDescent="0.25">
      <c r="A30" s="84" t="s">
        <v>86</v>
      </c>
      <c r="C30" s="85">
        <v>102</v>
      </c>
    </row>
    <row r="45" spans="1:21" s="7" customFormat="1" x14ac:dyDescent="0.25">
      <c r="C45" s="8"/>
      <c r="L45" s="40"/>
      <c r="M45" s="74"/>
      <c r="P45" s="74"/>
    </row>
    <row r="46" spans="1:21" x14ac:dyDescent="0.25">
      <c r="T46" s="24" t="s">
        <v>183</v>
      </c>
      <c r="U46" s="25"/>
    </row>
    <row r="47" spans="1:21" x14ac:dyDescent="0.25">
      <c r="A47" s="24" t="s">
        <v>125</v>
      </c>
      <c r="B47" s="25"/>
      <c r="C47" s="7"/>
      <c r="D47" s="7"/>
    </row>
    <row r="48" spans="1:21" x14ac:dyDescent="0.25">
      <c r="C48" s="7"/>
      <c r="D48" s="7"/>
    </row>
    <row r="49" spans="1:25" s="7" customFormat="1" ht="30.75" thickBot="1" x14ac:dyDescent="0.3">
      <c r="G49" s="10" t="s">
        <v>140</v>
      </c>
      <c r="H49" s="2"/>
      <c r="I49" s="2" t="s">
        <v>127</v>
      </c>
      <c r="J49" s="41" t="s">
        <v>128</v>
      </c>
      <c r="K49" s="42" t="s">
        <v>118</v>
      </c>
      <c r="L49" s="40"/>
      <c r="M49" s="121" t="s">
        <v>136</v>
      </c>
      <c r="N49" s="121"/>
      <c r="O49" s="121"/>
      <c r="P49" s="122" t="s">
        <v>156</v>
      </c>
      <c r="Q49" s="122"/>
      <c r="R49" s="122"/>
      <c r="T49" s="86" t="s">
        <v>141</v>
      </c>
      <c r="U49" s="86" t="s">
        <v>80</v>
      </c>
      <c r="V49" s="84" t="s">
        <v>119</v>
      </c>
      <c r="W49" s="84" t="s">
        <v>120</v>
      </c>
      <c r="X49"/>
      <c r="Y49"/>
    </row>
    <row r="50" spans="1:25" s="7" customFormat="1" x14ac:dyDescent="0.25">
      <c r="A50" s="86" t="s">
        <v>80</v>
      </c>
      <c r="B50" s="84" t="s">
        <v>119</v>
      </c>
      <c r="C50" s="84" t="s">
        <v>120</v>
      </c>
      <c r="D50"/>
      <c r="G50" s="28" t="s">
        <v>129</v>
      </c>
      <c r="H50" s="29" t="s">
        <v>138</v>
      </c>
      <c r="I50" s="35">
        <v>189</v>
      </c>
      <c r="J50" s="35">
        <v>0.8</v>
      </c>
      <c r="K50" s="37">
        <f t="shared" ref="K50:K60" si="0">I50*J50</f>
        <v>151.20000000000002</v>
      </c>
      <c r="L50" s="40"/>
      <c r="M50" s="75">
        <v>108</v>
      </c>
      <c r="N50" s="52">
        <v>0.8</v>
      </c>
      <c r="O50" s="53">
        <f t="shared" ref="O50:O60" si="1">M50*N50</f>
        <v>86.4</v>
      </c>
      <c r="P50" s="83">
        <v>225</v>
      </c>
      <c r="Q50" s="58">
        <v>0.8</v>
      </c>
      <c r="R50" s="59">
        <f t="shared" ref="R50:R60" si="2">P50*Q50</f>
        <v>180</v>
      </c>
      <c r="T50" s="84" t="s">
        <v>146</v>
      </c>
      <c r="U50" s="84" t="s">
        <v>10</v>
      </c>
      <c r="V50" s="85">
        <v>25</v>
      </c>
      <c r="W50" s="85">
        <v>665</v>
      </c>
      <c r="X50"/>
      <c r="Y50"/>
    </row>
    <row r="51" spans="1:25" ht="15.75" thickBot="1" x14ac:dyDescent="0.3">
      <c r="A51" s="84" t="s">
        <v>10</v>
      </c>
      <c r="B51" s="85">
        <v>81</v>
      </c>
      <c r="C51" s="85">
        <v>2837</v>
      </c>
      <c r="G51" s="30"/>
      <c r="H51" s="31" t="s">
        <v>139</v>
      </c>
      <c r="I51" s="34">
        <v>7867</v>
      </c>
      <c r="J51" s="34">
        <v>0.17499999999999999</v>
      </c>
      <c r="K51" s="38">
        <f t="shared" si="0"/>
        <v>1376.7249999999999</v>
      </c>
      <c r="M51" s="76">
        <v>4855</v>
      </c>
      <c r="N51" s="54">
        <v>0.17499999999999999</v>
      </c>
      <c r="O51" s="55">
        <f t="shared" si="1"/>
        <v>849.625</v>
      </c>
      <c r="P51" s="82">
        <v>875</v>
      </c>
      <c r="Q51" s="60">
        <v>0.17499999999999999</v>
      </c>
      <c r="R51" s="61">
        <f t="shared" si="2"/>
        <v>153.125</v>
      </c>
      <c r="U51" s="84" t="s">
        <v>85</v>
      </c>
      <c r="V51" s="85">
        <v>15</v>
      </c>
      <c r="W51" s="85">
        <v>240</v>
      </c>
    </row>
    <row r="52" spans="1:25" ht="15.75" thickBot="1" x14ac:dyDescent="0.3">
      <c r="A52" s="84" t="s">
        <v>84</v>
      </c>
      <c r="B52" s="85">
        <v>5</v>
      </c>
      <c r="C52" s="85">
        <v>0</v>
      </c>
      <c r="G52" s="32" t="s">
        <v>130</v>
      </c>
      <c r="H52" s="33"/>
      <c r="I52" s="36">
        <v>10</v>
      </c>
      <c r="J52" s="36">
        <v>1.0900000000000001</v>
      </c>
      <c r="K52" s="39">
        <f t="shared" si="0"/>
        <v>10.9</v>
      </c>
      <c r="M52" s="77">
        <v>25</v>
      </c>
      <c r="N52" s="56">
        <v>1.0900000000000001</v>
      </c>
      <c r="O52" s="57">
        <f t="shared" si="1"/>
        <v>27.250000000000004</v>
      </c>
      <c r="P52" s="81"/>
      <c r="Q52" s="62">
        <v>1.0900000000000001</v>
      </c>
      <c r="R52" s="63">
        <f t="shared" si="2"/>
        <v>0</v>
      </c>
      <c r="T52" s="84" t="s">
        <v>159</v>
      </c>
      <c r="U52" s="84" t="s">
        <v>10</v>
      </c>
      <c r="V52" s="85">
        <v>87</v>
      </c>
      <c r="W52" s="85">
        <v>3780</v>
      </c>
    </row>
    <row r="53" spans="1:25" x14ac:dyDescent="0.25">
      <c r="A53" s="84" t="s">
        <v>85</v>
      </c>
      <c r="B53" s="85">
        <v>43</v>
      </c>
      <c r="C53" s="85">
        <v>688</v>
      </c>
      <c r="G53" s="28" t="s">
        <v>131</v>
      </c>
      <c r="H53" s="29" t="s">
        <v>138</v>
      </c>
      <c r="I53" s="35">
        <v>39</v>
      </c>
      <c r="J53" s="35">
        <v>0.8</v>
      </c>
      <c r="K53" s="37">
        <f t="shared" si="0"/>
        <v>31.200000000000003</v>
      </c>
      <c r="M53" s="75">
        <v>32</v>
      </c>
      <c r="N53" s="52">
        <v>0.8</v>
      </c>
      <c r="O53" s="53">
        <f t="shared" si="1"/>
        <v>25.6</v>
      </c>
      <c r="P53" s="83">
        <v>75</v>
      </c>
      <c r="Q53" s="58">
        <v>0.8</v>
      </c>
      <c r="R53" s="59">
        <f t="shared" si="2"/>
        <v>60</v>
      </c>
      <c r="U53" s="84" t="s">
        <v>85</v>
      </c>
      <c r="V53" s="85">
        <v>32</v>
      </c>
      <c r="W53" s="85">
        <v>512</v>
      </c>
    </row>
    <row r="54" spans="1:25" ht="15.75" thickBot="1" x14ac:dyDescent="0.3">
      <c r="A54" s="84" t="s">
        <v>3</v>
      </c>
      <c r="B54" s="85">
        <v>1</v>
      </c>
      <c r="C54" s="85">
        <v>44</v>
      </c>
      <c r="G54" s="30"/>
      <c r="H54" s="31" t="s">
        <v>139</v>
      </c>
      <c r="I54" s="34">
        <v>624</v>
      </c>
      <c r="J54" s="34">
        <v>0.2</v>
      </c>
      <c r="K54" s="38">
        <f t="shared" si="0"/>
        <v>124.80000000000001</v>
      </c>
      <c r="M54" s="76">
        <v>512</v>
      </c>
      <c r="N54" s="54">
        <v>0.2</v>
      </c>
      <c r="O54" s="55">
        <f t="shared" si="1"/>
        <v>102.4</v>
      </c>
      <c r="P54" s="80"/>
      <c r="Q54" s="60">
        <v>0.2</v>
      </c>
      <c r="R54" s="61">
        <f t="shared" si="2"/>
        <v>0</v>
      </c>
      <c r="U54" s="84" t="s">
        <v>83</v>
      </c>
      <c r="V54" s="85">
        <v>-26</v>
      </c>
      <c r="W54" s="85">
        <v>-466</v>
      </c>
    </row>
    <row r="55" spans="1:25" x14ac:dyDescent="0.25">
      <c r="A55" s="84" t="s">
        <v>83</v>
      </c>
      <c r="B55" s="85">
        <v>12</v>
      </c>
      <c r="C55" s="85">
        <v>192</v>
      </c>
      <c r="G55" s="28" t="s">
        <v>132</v>
      </c>
      <c r="H55" s="29" t="s">
        <v>138</v>
      </c>
      <c r="I55" s="35">
        <v>24</v>
      </c>
      <c r="J55" s="35">
        <v>0.8</v>
      </c>
      <c r="K55" s="37">
        <f t="shared" si="0"/>
        <v>19.200000000000003</v>
      </c>
      <c r="M55" s="75">
        <v>2</v>
      </c>
      <c r="N55" s="52">
        <v>0.8</v>
      </c>
      <c r="O55" s="53">
        <f t="shared" si="1"/>
        <v>1.6</v>
      </c>
      <c r="P55" s="79"/>
      <c r="Q55" s="58">
        <v>0.8</v>
      </c>
      <c r="R55" s="59">
        <f t="shared" si="2"/>
        <v>0</v>
      </c>
      <c r="U55" s="84" t="s">
        <v>3</v>
      </c>
      <c r="V55" s="85">
        <v>2</v>
      </c>
      <c r="W55" s="85">
        <v>60</v>
      </c>
    </row>
    <row r="56" spans="1:25" ht="15.75" thickBot="1" x14ac:dyDescent="0.3">
      <c r="A56" s="84" t="s">
        <v>158</v>
      </c>
      <c r="B56" s="85"/>
      <c r="C56" s="85"/>
      <c r="G56" s="30"/>
      <c r="H56" s="31" t="s">
        <v>139</v>
      </c>
      <c r="I56" s="34">
        <v>1335</v>
      </c>
      <c r="J56" s="34">
        <v>0.2</v>
      </c>
      <c r="K56" s="38">
        <f t="shared" si="0"/>
        <v>267</v>
      </c>
      <c r="M56" s="76">
        <v>60</v>
      </c>
      <c r="N56" s="54">
        <v>0.2</v>
      </c>
      <c r="O56" s="55">
        <f t="shared" si="1"/>
        <v>12</v>
      </c>
      <c r="P56" s="80"/>
      <c r="Q56" s="60">
        <v>0.2</v>
      </c>
      <c r="R56" s="61">
        <f t="shared" si="2"/>
        <v>0</v>
      </c>
      <c r="U56" s="84" t="s">
        <v>84</v>
      </c>
      <c r="V56" s="85">
        <v>50</v>
      </c>
      <c r="W56" s="85">
        <v>0</v>
      </c>
    </row>
    <row r="57" spans="1:25" x14ac:dyDescent="0.25">
      <c r="A57" s="84" t="s">
        <v>86</v>
      </c>
      <c r="B57" s="85">
        <v>142</v>
      </c>
      <c r="C57" s="85">
        <v>3761</v>
      </c>
      <c r="G57" s="28" t="s">
        <v>133</v>
      </c>
      <c r="H57" s="29" t="s">
        <v>138</v>
      </c>
      <c r="I57" s="35"/>
      <c r="J57" s="35">
        <v>1.7</v>
      </c>
      <c r="K57" s="37">
        <f t="shared" si="0"/>
        <v>0</v>
      </c>
      <c r="M57" s="75"/>
      <c r="N57" s="52">
        <v>1.7</v>
      </c>
      <c r="O57" s="53">
        <f t="shared" si="1"/>
        <v>0</v>
      </c>
      <c r="P57" s="79"/>
      <c r="Q57" s="58">
        <v>1.7</v>
      </c>
      <c r="R57" s="59">
        <f t="shared" si="2"/>
        <v>0</v>
      </c>
      <c r="T57" s="84" t="s">
        <v>158</v>
      </c>
      <c r="U57" s="84" t="s">
        <v>158</v>
      </c>
      <c r="V57" s="85">
        <v>0</v>
      </c>
      <c r="W57" s="85">
        <v>0</v>
      </c>
    </row>
    <row r="58" spans="1:25" ht="15.75" thickBot="1" x14ac:dyDescent="0.3">
      <c r="G58" s="30"/>
      <c r="H58" s="31" t="s">
        <v>139</v>
      </c>
      <c r="I58" s="34"/>
      <c r="J58" s="34">
        <v>0.34</v>
      </c>
      <c r="K58" s="38">
        <f t="shared" si="0"/>
        <v>0</v>
      </c>
      <c r="M58" s="76"/>
      <c r="N58" s="54">
        <v>0.34</v>
      </c>
      <c r="O58" s="55">
        <f t="shared" si="1"/>
        <v>0</v>
      </c>
      <c r="P58" s="80"/>
      <c r="Q58" s="60">
        <v>0.34</v>
      </c>
      <c r="R58" s="61">
        <f t="shared" si="2"/>
        <v>0</v>
      </c>
      <c r="T58" s="84" t="s">
        <v>86</v>
      </c>
      <c r="V58" s="85">
        <v>185</v>
      </c>
      <c r="W58" s="85">
        <v>4791</v>
      </c>
    </row>
    <row r="59" spans="1:25" x14ac:dyDescent="0.25">
      <c r="G59" s="28" t="s">
        <v>134</v>
      </c>
      <c r="H59" s="29" t="s">
        <v>138</v>
      </c>
      <c r="I59" s="35">
        <v>17</v>
      </c>
      <c r="J59" s="35">
        <v>0.25</v>
      </c>
      <c r="K59" s="37">
        <f t="shared" si="0"/>
        <v>4.25</v>
      </c>
      <c r="M59" s="75"/>
      <c r="N59" s="52">
        <v>0.25</v>
      </c>
      <c r="O59" s="53">
        <f t="shared" si="1"/>
        <v>0</v>
      </c>
      <c r="P59" s="79"/>
      <c r="Q59" s="58">
        <v>0.25</v>
      </c>
      <c r="R59" s="59">
        <f t="shared" si="2"/>
        <v>0</v>
      </c>
    </row>
    <row r="60" spans="1:25" ht="15.75" thickBot="1" x14ac:dyDescent="0.3">
      <c r="A60" s="24" t="s">
        <v>121</v>
      </c>
      <c r="B60" s="25"/>
      <c r="C60" s="7"/>
      <c r="G60" s="30"/>
      <c r="H60" s="31" t="s">
        <v>139</v>
      </c>
      <c r="I60" s="34">
        <v>301</v>
      </c>
      <c r="J60" s="34">
        <v>0.05</v>
      </c>
      <c r="K60" s="38">
        <f t="shared" si="0"/>
        <v>15.05</v>
      </c>
      <c r="M60" s="76"/>
      <c r="N60" s="54">
        <v>0.05</v>
      </c>
      <c r="O60" s="55">
        <f t="shared" si="1"/>
        <v>0</v>
      </c>
      <c r="P60" s="80"/>
      <c r="Q60" s="60">
        <v>0.05</v>
      </c>
      <c r="R60" s="61">
        <f t="shared" si="2"/>
        <v>0</v>
      </c>
    </row>
    <row r="61" spans="1:25" x14ac:dyDescent="0.25">
      <c r="A61" s="26"/>
      <c r="B61" s="1"/>
      <c r="C61" s="7"/>
      <c r="D61" s="7"/>
      <c r="G61" s="27"/>
      <c r="H61" s="27"/>
      <c r="I61" s="27"/>
      <c r="J61" s="41" t="s">
        <v>118</v>
      </c>
      <c r="K61" s="42">
        <f>SUM(K50:K60)</f>
        <v>2000.325</v>
      </c>
      <c r="L61" s="43"/>
      <c r="M61" s="78"/>
      <c r="N61" s="41" t="s">
        <v>118</v>
      </c>
      <c r="O61" s="42">
        <f>SUM(O50:O60)</f>
        <v>1104.875</v>
      </c>
      <c r="P61" s="78"/>
      <c r="Q61" s="41" t="s">
        <v>118</v>
      </c>
      <c r="R61" s="42">
        <f>SUM(R50:R60)</f>
        <v>393.125</v>
      </c>
    </row>
    <row r="62" spans="1:25" ht="30" x14ac:dyDescent="0.25">
      <c r="A62" s="86" t="s">
        <v>122</v>
      </c>
      <c r="B62" s="84" t="s">
        <v>158</v>
      </c>
      <c r="C62" s="7"/>
      <c r="D62" s="7"/>
      <c r="J62" s="66" t="s">
        <v>135</v>
      </c>
      <c r="K62" s="42">
        <v>1104.875</v>
      </c>
    </row>
    <row r="63" spans="1:25" ht="30" x14ac:dyDescent="0.25">
      <c r="A63" s="7"/>
      <c r="B63" s="7"/>
      <c r="C63" s="7"/>
      <c r="J63" s="70" t="s">
        <v>157</v>
      </c>
      <c r="K63" s="69"/>
    </row>
    <row r="64" spans="1:25" ht="15.75" thickBot="1" x14ac:dyDescent="0.3">
      <c r="A64" s="86" t="s">
        <v>80</v>
      </c>
      <c r="B64" s="86" t="s">
        <v>2</v>
      </c>
      <c r="C64" s="84" t="s">
        <v>119</v>
      </c>
      <c r="D64" s="84" t="s">
        <v>120</v>
      </c>
      <c r="J64" s="67"/>
      <c r="K64" s="68"/>
    </row>
    <row r="65" spans="1:11" ht="15.75" thickTop="1" x14ac:dyDescent="0.25">
      <c r="A65" s="84" t="s">
        <v>10</v>
      </c>
      <c r="C65" s="85">
        <v>81</v>
      </c>
      <c r="D65" s="85">
        <v>2837</v>
      </c>
      <c r="J65" s="2" t="s">
        <v>137</v>
      </c>
      <c r="K65" s="44">
        <f>K61-K62-K63</f>
        <v>895.45</v>
      </c>
    </row>
    <row r="66" spans="1:11" x14ac:dyDescent="0.25">
      <c r="A66" s="84" t="s">
        <v>84</v>
      </c>
      <c r="C66" s="85">
        <v>5</v>
      </c>
      <c r="D66" s="85">
        <v>0</v>
      </c>
    </row>
    <row r="67" spans="1:11" x14ac:dyDescent="0.25">
      <c r="A67" s="84" t="s">
        <v>85</v>
      </c>
      <c r="C67" s="85">
        <v>43</v>
      </c>
      <c r="D67" s="85">
        <v>688</v>
      </c>
    </row>
    <row r="68" spans="1:11" x14ac:dyDescent="0.25">
      <c r="A68" s="84" t="s">
        <v>3</v>
      </c>
      <c r="C68" s="85">
        <v>1</v>
      </c>
      <c r="D68" s="85">
        <v>44</v>
      </c>
    </row>
    <row r="69" spans="1:11" x14ac:dyDescent="0.25">
      <c r="A69" s="84" t="s">
        <v>83</v>
      </c>
      <c r="C69" s="85">
        <v>12</v>
      </c>
      <c r="D69" s="85">
        <v>192</v>
      </c>
    </row>
    <row r="70" spans="1:11" x14ac:dyDescent="0.25">
      <c r="A70" s="84" t="s">
        <v>158</v>
      </c>
      <c r="C70" s="85"/>
      <c r="D70" s="85"/>
    </row>
    <row r="71" spans="1:11" x14ac:dyDescent="0.25">
      <c r="A71" s="84" t="s">
        <v>86</v>
      </c>
      <c r="C71" s="85">
        <v>142</v>
      </c>
      <c r="D71" s="85">
        <v>3761</v>
      </c>
    </row>
  </sheetData>
  <mergeCells count="2">
    <mergeCell ref="M49:O49"/>
    <mergeCell ref="P49:R49"/>
  </mergeCell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B12" sqref="B12"/>
    </sheetView>
  </sheetViews>
  <sheetFormatPr defaultRowHeight="15" x14ac:dyDescent="0.25"/>
  <cols>
    <col min="1" max="1" width="28.5703125" bestFit="1" customWidth="1"/>
    <col min="2" max="2" width="29.140625" bestFit="1" customWidth="1"/>
    <col min="3" max="3" width="16.7109375" bestFit="1" customWidth="1"/>
    <col min="4" max="4" width="17.42578125" bestFit="1" customWidth="1"/>
  </cols>
  <sheetData>
    <row r="1" spans="1:15" x14ac:dyDescent="0.25">
      <c r="A1" s="24" t="s">
        <v>124</v>
      </c>
      <c r="B1" s="25"/>
      <c r="C1" s="7"/>
      <c r="D1" s="7"/>
      <c r="L1" s="74"/>
      <c r="O1" s="74"/>
    </row>
    <row r="2" spans="1:15" x14ac:dyDescent="0.25">
      <c r="A2" s="26"/>
      <c r="B2" s="1"/>
      <c r="C2" s="7"/>
      <c r="D2" s="7"/>
      <c r="L2" s="74"/>
      <c r="O2" s="74"/>
    </row>
    <row r="3" spans="1:15" x14ac:dyDescent="0.25">
      <c r="A3" s="86" t="s">
        <v>122</v>
      </c>
      <c r="B3" s="84" t="s">
        <v>158</v>
      </c>
      <c r="C3" s="7"/>
      <c r="D3" s="7"/>
      <c r="L3" s="74"/>
      <c r="O3" s="74"/>
    </row>
    <row r="4" spans="1:15" x14ac:dyDescent="0.25">
      <c r="A4" s="7"/>
      <c r="B4" s="7"/>
      <c r="C4" s="7"/>
      <c r="D4" s="7"/>
      <c r="L4" s="74"/>
      <c r="O4" s="74"/>
    </row>
    <row r="5" spans="1:15" x14ac:dyDescent="0.25">
      <c r="A5" s="86" t="s">
        <v>80</v>
      </c>
      <c r="B5" s="86" t="s">
        <v>2</v>
      </c>
      <c r="C5" s="84" t="s">
        <v>119</v>
      </c>
      <c r="D5" s="84" t="s">
        <v>120</v>
      </c>
      <c r="L5" s="74"/>
      <c r="O5" s="74"/>
    </row>
    <row r="6" spans="1:15" x14ac:dyDescent="0.25">
      <c r="A6" s="84" t="s">
        <v>10</v>
      </c>
      <c r="C6" s="85">
        <v>81</v>
      </c>
      <c r="D6" s="85">
        <v>2837</v>
      </c>
      <c r="L6" s="74"/>
      <c r="O6" s="74"/>
    </row>
    <row r="7" spans="1:15" x14ac:dyDescent="0.25">
      <c r="A7" s="84" t="s">
        <v>84</v>
      </c>
      <c r="C7" s="85">
        <v>5</v>
      </c>
      <c r="D7" s="85">
        <v>0</v>
      </c>
      <c r="L7" s="74"/>
      <c r="O7" s="74"/>
    </row>
    <row r="8" spans="1:15" x14ac:dyDescent="0.25">
      <c r="A8" s="84" t="s">
        <v>85</v>
      </c>
      <c r="C8" s="85">
        <v>43</v>
      </c>
      <c r="D8" s="85">
        <v>688</v>
      </c>
      <c r="L8" s="74"/>
      <c r="O8" s="74"/>
    </row>
    <row r="9" spans="1:15" x14ac:dyDescent="0.25">
      <c r="A9" s="84" t="s">
        <v>3</v>
      </c>
      <c r="C9" s="85">
        <v>1</v>
      </c>
      <c r="D9" s="85">
        <v>44</v>
      </c>
      <c r="L9" s="74"/>
      <c r="O9" s="74"/>
    </row>
    <row r="10" spans="1:15" x14ac:dyDescent="0.25">
      <c r="A10" s="84" t="s">
        <v>83</v>
      </c>
      <c r="C10" s="85">
        <v>12</v>
      </c>
      <c r="D10" s="85">
        <v>192</v>
      </c>
      <c r="L10" s="74"/>
      <c r="O10" s="74"/>
    </row>
    <row r="11" spans="1:15" x14ac:dyDescent="0.25">
      <c r="A11" s="84" t="s">
        <v>158</v>
      </c>
      <c r="C11" s="85"/>
      <c r="D11" s="85"/>
      <c r="L11" s="74"/>
      <c r="O11" s="74"/>
    </row>
    <row r="12" spans="1:15" x14ac:dyDescent="0.25">
      <c r="A12" s="84" t="s">
        <v>86</v>
      </c>
      <c r="C12" s="85">
        <v>142</v>
      </c>
      <c r="D12" s="85">
        <v>3761</v>
      </c>
      <c r="L12" s="74"/>
      <c r="O12" s="74"/>
    </row>
    <row r="13" spans="1:15" x14ac:dyDescent="0.25">
      <c r="L13" s="74"/>
      <c r="O13" s="74"/>
    </row>
    <row r="14" spans="1:15" x14ac:dyDescent="0.25">
      <c r="L14" s="74"/>
      <c r="O14" s="74"/>
    </row>
    <row r="15" spans="1:15" x14ac:dyDescent="0.25">
      <c r="L15" s="74"/>
      <c r="O15" s="74"/>
    </row>
    <row r="16" spans="1:15" x14ac:dyDescent="0.25">
      <c r="L16" s="74"/>
      <c r="O16" s="74"/>
    </row>
    <row r="17" spans="12:15" x14ac:dyDescent="0.25">
      <c r="L17" s="74"/>
      <c r="O17" s="74"/>
    </row>
    <row r="18" spans="12:15" x14ac:dyDescent="0.25">
      <c r="L18" s="74"/>
      <c r="O18" s="74"/>
    </row>
    <row r="19" spans="12:15" x14ac:dyDescent="0.25">
      <c r="L19" s="74"/>
      <c r="O19" s="74"/>
    </row>
    <row r="20" spans="12:15" x14ac:dyDescent="0.25">
      <c r="L20" s="74"/>
      <c r="O20" s="74"/>
    </row>
    <row r="21" spans="12:15" x14ac:dyDescent="0.25">
      <c r="L21" s="74"/>
      <c r="O21" s="74"/>
    </row>
    <row r="22" spans="12:15" x14ac:dyDescent="0.25">
      <c r="L22" s="74"/>
      <c r="O22" s="74"/>
    </row>
    <row r="23" spans="12:15" x14ac:dyDescent="0.25">
      <c r="L23" s="74"/>
      <c r="O23" s="74"/>
    </row>
    <row r="24" spans="12:15" x14ac:dyDescent="0.25">
      <c r="L24" s="74"/>
      <c r="O24" s="74"/>
    </row>
    <row r="25" spans="12:15" x14ac:dyDescent="0.25">
      <c r="L25" s="74"/>
      <c r="O25" s="74"/>
    </row>
    <row r="26" spans="12:15" x14ac:dyDescent="0.25">
      <c r="L26" s="74"/>
      <c r="O26" s="74"/>
    </row>
    <row r="27" spans="12:15" x14ac:dyDescent="0.25">
      <c r="L27" s="74"/>
      <c r="O27" s="74"/>
    </row>
    <row r="28" spans="12:15" x14ac:dyDescent="0.25">
      <c r="L28" s="74"/>
      <c r="O28" s="74"/>
    </row>
    <row r="29" spans="12:15" x14ac:dyDescent="0.25">
      <c r="L29" s="74"/>
      <c r="O29" s="74"/>
    </row>
    <row r="30" spans="12:15" x14ac:dyDescent="0.25">
      <c r="L30" s="74"/>
      <c r="O30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36"/>
  <sheetViews>
    <sheetView workbookViewId="0">
      <selection activeCell="J25" sqref="J25"/>
    </sheetView>
  </sheetViews>
  <sheetFormatPr defaultColWidth="9.140625" defaultRowHeight="15" x14ac:dyDescent="0.25"/>
  <cols>
    <col min="1" max="1" width="21.85546875" style="27" bestFit="1" customWidth="1"/>
    <col min="2" max="2" width="43.28515625" style="27" bestFit="1" customWidth="1"/>
    <col min="3" max="6" width="12.42578125" style="27" customWidth="1"/>
    <col min="7" max="7" width="43.28515625" style="27" bestFit="1" customWidth="1"/>
    <col min="8" max="8" width="9.5703125" style="27" bestFit="1" customWidth="1"/>
    <col min="9" max="9" width="24.42578125" style="27" customWidth="1"/>
    <col min="10" max="11" width="12.42578125" style="27" customWidth="1"/>
    <col min="12" max="14" width="12.42578125" style="46" customWidth="1"/>
    <col min="15" max="16384" width="9.140625" style="27"/>
  </cols>
  <sheetData>
    <row r="1" spans="1:14" s="50" customFormat="1" ht="45.75" thickBot="1" x14ac:dyDescent="0.3">
      <c r="A1" s="47" t="s">
        <v>141</v>
      </c>
      <c r="B1" s="47" t="s">
        <v>142</v>
      </c>
      <c r="C1" s="47" t="s">
        <v>143</v>
      </c>
      <c r="D1" s="47" t="s">
        <v>144</v>
      </c>
      <c r="E1" s="47" t="s">
        <v>145</v>
      </c>
      <c r="F1" s="48" t="s">
        <v>148</v>
      </c>
      <c r="G1" s="48" t="s">
        <v>149</v>
      </c>
      <c r="H1" s="48" t="s">
        <v>150</v>
      </c>
      <c r="I1" s="48" t="s">
        <v>80</v>
      </c>
      <c r="J1" s="48" t="s">
        <v>104</v>
      </c>
      <c r="K1" s="48" t="s">
        <v>102</v>
      </c>
      <c r="L1" s="45" t="s">
        <v>103</v>
      </c>
      <c r="M1" s="49" t="s">
        <v>81</v>
      </c>
      <c r="N1" s="49" t="s">
        <v>82</v>
      </c>
    </row>
    <row r="2" spans="1:14" x14ac:dyDescent="0.25">
      <c r="A2" s="27" t="s">
        <v>146</v>
      </c>
      <c r="B2" s="27" t="s">
        <v>147</v>
      </c>
      <c r="C2" s="64">
        <v>3221960</v>
      </c>
      <c r="F2" s="27">
        <v>3640</v>
      </c>
      <c r="G2" s="27" t="s">
        <v>151</v>
      </c>
      <c r="H2" s="27">
        <v>10</v>
      </c>
      <c r="I2" s="27" t="s">
        <v>10</v>
      </c>
      <c r="J2" s="88">
        <v>4</v>
      </c>
      <c r="K2" s="88">
        <v>6</v>
      </c>
      <c r="L2" s="46">
        <f>J2*K2</f>
        <v>24</v>
      </c>
      <c r="M2" s="46">
        <f>IF(ISBLANK(H2),"",IF(I2="LITTLE CIGAR",ROUNDUP(L2/20,0),1)*H2)</f>
        <v>10</v>
      </c>
      <c r="N2" s="46">
        <f>IF(ISBLANK(H2),"",IF(I2="CIGARS",L2-1,IF(I2="LITTLE CIGAR",0,IF(I2="SMOKELESS TOBACCO",ROUNDUP(((L2-1.2)/0.3),0),IF(I2="SNUS",ROUNDUP(((L2-0.32)/0.08),0),IF(I2="SHISHA",ROUNDUP(((L2-3.5)/0.7),0),IF(I2="LOOSE TOBACCO",ROUNDUP((L2-1.5)/0.3,0),"N/A"))))))*H2)</f>
        <v>230</v>
      </c>
    </row>
    <row r="3" spans="1:14" x14ac:dyDescent="0.25">
      <c r="A3" s="27" t="s">
        <v>146</v>
      </c>
      <c r="B3" s="27" t="s">
        <v>147</v>
      </c>
      <c r="C3" s="64">
        <v>3221960</v>
      </c>
      <c r="F3" s="27">
        <v>5251</v>
      </c>
      <c r="G3" s="27" t="s">
        <v>152</v>
      </c>
      <c r="H3" s="27">
        <v>5</v>
      </c>
      <c r="I3" s="27" t="s">
        <v>10</v>
      </c>
      <c r="J3" s="88">
        <v>5</v>
      </c>
      <c r="K3" s="88">
        <v>10</v>
      </c>
      <c r="L3" s="46">
        <f t="shared" ref="L3:L30" si="0">J3*K3</f>
        <v>50</v>
      </c>
      <c r="M3" s="46">
        <f t="shared" ref="M3:M31" si="1">IF(ISBLANK(H3),"",IF(I3="LITTLE CIGAR",ROUNDUP(L3/20,0),1)*H3)</f>
        <v>5</v>
      </c>
      <c r="N3" s="46">
        <f t="shared" ref="N3:N30" si="2">IF(ISBLANK(H3),"",IF(I3="CIGARS",L3-1,IF(I3="LITTLE CIGAR",0,IF(I3="SMOKELESS TOBACCO",ROUNDUP(((L3-1.2)/0.3),0),IF(I3="SNUS",ROUNDUP(((L3-0.32)/0.08),0),IF(I3="SHISHA",ROUNDUP(((L3-3.5)/0.7),0),IF(I3="LOOSE TOBACCO",ROUNDUP((L3-1.5)/0.3,0),"N/A"))))))*H3)</f>
        <v>245</v>
      </c>
    </row>
    <row r="4" spans="1:14" x14ac:dyDescent="0.25">
      <c r="A4" s="27" t="s">
        <v>146</v>
      </c>
      <c r="B4" s="27" t="s">
        <v>147</v>
      </c>
      <c r="C4" s="64">
        <v>3221960</v>
      </c>
      <c r="F4" s="27">
        <v>36695</v>
      </c>
      <c r="G4" s="27" t="s">
        <v>153</v>
      </c>
      <c r="H4" s="27">
        <v>5</v>
      </c>
      <c r="I4" s="27" t="s">
        <v>85</v>
      </c>
      <c r="J4" s="88">
        <v>1.2</v>
      </c>
      <c r="K4" s="88">
        <v>5</v>
      </c>
      <c r="L4" s="46">
        <f t="shared" si="0"/>
        <v>6</v>
      </c>
      <c r="M4" s="46">
        <f t="shared" si="1"/>
        <v>5</v>
      </c>
      <c r="N4" s="46">
        <f t="shared" si="2"/>
        <v>80</v>
      </c>
    </row>
    <row r="5" spans="1:14" x14ac:dyDescent="0.25">
      <c r="A5" s="27" t="s">
        <v>146</v>
      </c>
      <c r="B5" s="27" t="s">
        <v>147</v>
      </c>
      <c r="C5" s="65">
        <v>3501358</v>
      </c>
      <c r="F5" s="51">
        <v>3640</v>
      </c>
      <c r="G5" s="27" t="s">
        <v>151</v>
      </c>
      <c r="H5" s="27">
        <v>10</v>
      </c>
      <c r="I5" s="27" t="s">
        <v>10</v>
      </c>
      <c r="J5" s="88">
        <v>4</v>
      </c>
      <c r="K5" s="88">
        <v>5</v>
      </c>
      <c r="L5" s="46">
        <f t="shared" si="0"/>
        <v>20</v>
      </c>
      <c r="M5" s="46">
        <f t="shared" si="1"/>
        <v>10</v>
      </c>
      <c r="N5" s="46">
        <f t="shared" si="2"/>
        <v>190</v>
      </c>
    </row>
    <row r="6" spans="1:14" x14ac:dyDescent="0.25">
      <c r="A6" s="27" t="s">
        <v>146</v>
      </c>
      <c r="B6" s="27" t="s">
        <v>147</v>
      </c>
      <c r="C6" s="65">
        <v>3501358</v>
      </c>
      <c r="F6" s="51">
        <v>8975</v>
      </c>
      <c r="G6" s="51" t="s">
        <v>154</v>
      </c>
      <c r="H6" s="27">
        <v>3</v>
      </c>
      <c r="I6" s="51" t="s">
        <v>85</v>
      </c>
      <c r="J6" s="73">
        <v>1.2</v>
      </c>
      <c r="K6" s="88">
        <v>5</v>
      </c>
      <c r="L6" s="46">
        <f t="shared" si="0"/>
        <v>6</v>
      </c>
      <c r="M6" s="46">
        <f t="shared" si="1"/>
        <v>3</v>
      </c>
      <c r="N6" s="46">
        <f t="shared" si="2"/>
        <v>48</v>
      </c>
    </row>
    <row r="7" spans="1:14" x14ac:dyDescent="0.25">
      <c r="A7" s="27" t="s">
        <v>146</v>
      </c>
      <c r="B7" s="27" t="s">
        <v>147</v>
      </c>
      <c r="C7" s="65">
        <v>3504255</v>
      </c>
      <c r="F7" s="51">
        <v>36690</v>
      </c>
      <c r="G7" s="51" t="s">
        <v>155</v>
      </c>
      <c r="H7" s="27">
        <v>2</v>
      </c>
      <c r="I7" s="27" t="s">
        <v>85</v>
      </c>
      <c r="J7" s="27">
        <v>1.2</v>
      </c>
      <c r="K7" s="1">
        <v>5</v>
      </c>
      <c r="L7" s="46">
        <f t="shared" si="0"/>
        <v>6</v>
      </c>
      <c r="M7" s="46">
        <f t="shared" si="1"/>
        <v>2</v>
      </c>
      <c r="N7" s="46">
        <f t="shared" si="2"/>
        <v>32</v>
      </c>
    </row>
    <row r="8" spans="1:14" x14ac:dyDescent="0.25">
      <c r="A8" s="27" t="s">
        <v>146</v>
      </c>
      <c r="B8" s="27" t="s">
        <v>147</v>
      </c>
      <c r="C8" s="65">
        <v>3504255</v>
      </c>
      <c r="F8" s="51">
        <v>8975</v>
      </c>
      <c r="G8" s="51" t="s">
        <v>154</v>
      </c>
      <c r="H8" s="27">
        <v>5</v>
      </c>
      <c r="I8" s="27" t="s">
        <v>85</v>
      </c>
      <c r="J8" s="27">
        <v>1.2</v>
      </c>
      <c r="K8" s="1">
        <v>5</v>
      </c>
      <c r="L8" s="46">
        <f t="shared" si="0"/>
        <v>6</v>
      </c>
      <c r="M8" s="46">
        <f t="shared" si="1"/>
        <v>5</v>
      </c>
      <c r="N8" s="46">
        <f t="shared" si="2"/>
        <v>80</v>
      </c>
    </row>
    <row r="9" spans="1:14" x14ac:dyDescent="0.25">
      <c r="A9" s="27" t="s">
        <v>159</v>
      </c>
      <c r="F9" s="71">
        <v>177099</v>
      </c>
      <c r="G9" s="71" t="s">
        <v>163</v>
      </c>
      <c r="H9" s="71">
        <v>8</v>
      </c>
      <c r="I9" s="27" t="s">
        <v>10</v>
      </c>
      <c r="J9" s="27">
        <v>20</v>
      </c>
      <c r="K9" s="1">
        <v>5</v>
      </c>
      <c r="L9" s="46">
        <f t="shared" si="0"/>
        <v>100</v>
      </c>
      <c r="M9" s="46">
        <f t="shared" si="1"/>
        <v>8</v>
      </c>
      <c r="N9" s="46">
        <f t="shared" si="2"/>
        <v>792</v>
      </c>
    </row>
    <row r="10" spans="1:14" x14ac:dyDescent="0.25">
      <c r="A10" s="71" t="s">
        <v>159</v>
      </c>
      <c r="F10" s="71">
        <v>177098</v>
      </c>
      <c r="G10" s="71" t="s">
        <v>164</v>
      </c>
      <c r="H10" s="71">
        <v>3</v>
      </c>
      <c r="I10" s="71" t="s">
        <v>10</v>
      </c>
      <c r="J10" s="27">
        <v>20</v>
      </c>
      <c r="K10" s="1">
        <v>5</v>
      </c>
      <c r="L10" s="46">
        <f t="shared" si="0"/>
        <v>100</v>
      </c>
      <c r="M10" s="46">
        <f t="shared" si="1"/>
        <v>3</v>
      </c>
      <c r="N10" s="46">
        <f t="shared" si="2"/>
        <v>297</v>
      </c>
    </row>
    <row r="11" spans="1:14" x14ac:dyDescent="0.25">
      <c r="A11" s="71" t="s">
        <v>159</v>
      </c>
      <c r="F11" s="71">
        <v>151410</v>
      </c>
      <c r="G11" s="71" t="s">
        <v>165</v>
      </c>
      <c r="H11" s="71">
        <v>-2</v>
      </c>
      <c r="I11" s="27" t="s">
        <v>83</v>
      </c>
      <c r="J11" s="84">
        <v>1.41</v>
      </c>
      <c r="K11" s="84">
        <v>5</v>
      </c>
      <c r="L11" s="46">
        <f t="shared" si="0"/>
        <v>7.05</v>
      </c>
      <c r="M11" s="46">
        <f t="shared" si="1"/>
        <v>-2</v>
      </c>
      <c r="N11" s="46">
        <f t="shared" si="2"/>
        <v>-38</v>
      </c>
    </row>
    <row r="12" spans="1:14" x14ac:dyDescent="0.25">
      <c r="A12" s="71" t="s">
        <v>159</v>
      </c>
      <c r="F12" s="71">
        <v>151411</v>
      </c>
      <c r="G12" s="71" t="s">
        <v>166</v>
      </c>
      <c r="H12" s="71">
        <v>-1</v>
      </c>
      <c r="I12" s="84" t="s">
        <v>83</v>
      </c>
      <c r="J12" s="84">
        <v>1.41</v>
      </c>
      <c r="K12" s="84">
        <v>5</v>
      </c>
      <c r="L12" s="46">
        <f t="shared" si="0"/>
        <v>7.05</v>
      </c>
      <c r="M12" s="46">
        <f t="shared" si="1"/>
        <v>-1</v>
      </c>
      <c r="N12" s="46">
        <f t="shared" si="2"/>
        <v>-19</v>
      </c>
    </row>
    <row r="13" spans="1:14" x14ac:dyDescent="0.25">
      <c r="A13" s="71" t="s">
        <v>159</v>
      </c>
      <c r="F13" s="71">
        <v>174642</v>
      </c>
      <c r="G13" s="71" t="s">
        <v>167</v>
      </c>
      <c r="H13" s="71">
        <v>20</v>
      </c>
      <c r="I13" s="84" t="s">
        <v>10</v>
      </c>
      <c r="J13" s="84">
        <v>5</v>
      </c>
      <c r="K13" s="27">
        <v>8</v>
      </c>
      <c r="L13" s="46">
        <f t="shared" si="0"/>
        <v>40</v>
      </c>
      <c r="M13" s="46">
        <f t="shared" si="1"/>
        <v>20</v>
      </c>
      <c r="N13" s="46">
        <f t="shared" si="2"/>
        <v>780</v>
      </c>
    </row>
    <row r="14" spans="1:14" x14ac:dyDescent="0.25">
      <c r="A14" s="71" t="s">
        <v>159</v>
      </c>
      <c r="F14" s="71">
        <v>170002</v>
      </c>
      <c r="G14" s="71" t="s">
        <v>168</v>
      </c>
      <c r="H14" s="71">
        <v>10</v>
      </c>
      <c r="I14" s="84" t="s">
        <v>10</v>
      </c>
      <c r="J14" s="27">
        <v>5</v>
      </c>
      <c r="K14" s="27">
        <v>10</v>
      </c>
      <c r="L14" s="46">
        <f t="shared" si="0"/>
        <v>50</v>
      </c>
      <c r="M14" s="46">
        <f t="shared" si="1"/>
        <v>10</v>
      </c>
      <c r="N14" s="46">
        <f t="shared" si="2"/>
        <v>490</v>
      </c>
    </row>
    <row r="15" spans="1:14" x14ac:dyDescent="0.25">
      <c r="A15" s="71" t="s">
        <v>159</v>
      </c>
      <c r="F15" s="71">
        <v>174450</v>
      </c>
      <c r="G15" s="71" t="s">
        <v>160</v>
      </c>
      <c r="H15" s="71">
        <v>3</v>
      </c>
      <c r="I15" s="84" t="s">
        <v>10</v>
      </c>
      <c r="J15" s="27">
        <v>5</v>
      </c>
      <c r="K15" s="27">
        <v>10</v>
      </c>
      <c r="L15" s="46">
        <f t="shared" si="0"/>
        <v>50</v>
      </c>
      <c r="M15" s="46">
        <f t="shared" si="1"/>
        <v>3</v>
      </c>
      <c r="N15" s="46">
        <f t="shared" si="2"/>
        <v>147</v>
      </c>
    </row>
    <row r="16" spans="1:14" x14ac:dyDescent="0.25">
      <c r="A16" s="71" t="s">
        <v>159</v>
      </c>
      <c r="F16" s="71">
        <v>150090</v>
      </c>
      <c r="G16" s="71" t="s">
        <v>178</v>
      </c>
      <c r="H16" s="71">
        <v>-7</v>
      </c>
      <c r="I16" s="88" t="s">
        <v>83</v>
      </c>
      <c r="J16" s="88">
        <v>0.65</v>
      </c>
      <c r="K16" s="88">
        <v>12</v>
      </c>
      <c r="L16" s="46">
        <f t="shared" si="0"/>
        <v>7.8000000000000007</v>
      </c>
      <c r="M16" s="46">
        <f t="shared" si="1"/>
        <v>-7</v>
      </c>
      <c r="N16" s="46">
        <f t="shared" si="2"/>
        <v>-147</v>
      </c>
    </row>
    <row r="17" spans="1:14" x14ac:dyDescent="0.25">
      <c r="A17" s="71" t="s">
        <v>159</v>
      </c>
      <c r="F17" s="71">
        <v>152515</v>
      </c>
      <c r="G17" s="71" t="s">
        <v>177</v>
      </c>
      <c r="H17" s="71">
        <v>2</v>
      </c>
      <c r="I17" s="88" t="s">
        <v>3</v>
      </c>
      <c r="J17" s="88">
        <v>0.53</v>
      </c>
      <c r="K17" s="88">
        <v>5</v>
      </c>
      <c r="L17" s="46">
        <f t="shared" si="0"/>
        <v>2.6500000000000004</v>
      </c>
      <c r="M17" s="46">
        <f t="shared" si="1"/>
        <v>2</v>
      </c>
      <c r="N17" s="46">
        <f t="shared" si="2"/>
        <v>60</v>
      </c>
    </row>
    <row r="18" spans="1:14" x14ac:dyDescent="0.25">
      <c r="A18" s="71" t="s">
        <v>159</v>
      </c>
      <c r="F18" s="71">
        <v>150512</v>
      </c>
      <c r="G18" s="71" t="s">
        <v>169</v>
      </c>
      <c r="H18" s="71">
        <v>-3</v>
      </c>
      <c r="I18" s="88" t="s">
        <v>83</v>
      </c>
      <c r="J18" s="87">
        <v>6</v>
      </c>
      <c r="K18" s="87">
        <v>1</v>
      </c>
      <c r="L18" s="46">
        <f t="shared" si="0"/>
        <v>6</v>
      </c>
      <c r="M18" s="46">
        <f t="shared" si="1"/>
        <v>-3</v>
      </c>
      <c r="N18" s="46">
        <f t="shared" si="2"/>
        <v>-45</v>
      </c>
    </row>
    <row r="19" spans="1:14" x14ac:dyDescent="0.25">
      <c r="A19" s="71" t="s">
        <v>159</v>
      </c>
      <c r="F19" s="71">
        <v>150510</v>
      </c>
      <c r="G19" s="71" t="s">
        <v>161</v>
      </c>
      <c r="H19" s="71">
        <v>-2</v>
      </c>
      <c r="I19" s="88" t="s">
        <v>83</v>
      </c>
      <c r="J19" s="87">
        <v>6</v>
      </c>
      <c r="K19" s="87">
        <v>1</v>
      </c>
      <c r="L19" s="46">
        <f t="shared" si="0"/>
        <v>6</v>
      </c>
      <c r="M19" s="46">
        <f t="shared" si="1"/>
        <v>-2</v>
      </c>
      <c r="N19" s="46">
        <f t="shared" si="2"/>
        <v>-30</v>
      </c>
    </row>
    <row r="20" spans="1:14" x14ac:dyDescent="0.25">
      <c r="A20" s="71" t="s">
        <v>159</v>
      </c>
      <c r="F20" s="71">
        <v>176697</v>
      </c>
      <c r="G20" s="71" t="s">
        <v>162</v>
      </c>
      <c r="H20" s="71">
        <v>3</v>
      </c>
      <c r="I20" s="88" t="s">
        <v>10</v>
      </c>
      <c r="J20" s="88">
        <v>4</v>
      </c>
      <c r="K20" s="88">
        <v>6</v>
      </c>
      <c r="L20" s="46">
        <f t="shared" si="0"/>
        <v>24</v>
      </c>
      <c r="M20" s="46">
        <f t="shared" si="1"/>
        <v>3</v>
      </c>
      <c r="N20" s="46">
        <f t="shared" si="2"/>
        <v>69</v>
      </c>
    </row>
    <row r="21" spans="1:14" x14ac:dyDescent="0.25">
      <c r="A21" s="71" t="s">
        <v>159</v>
      </c>
      <c r="F21" s="72">
        <v>171684</v>
      </c>
      <c r="G21" s="72" t="s">
        <v>170</v>
      </c>
      <c r="H21" s="72">
        <v>30</v>
      </c>
      <c r="I21" s="88" t="s">
        <v>10</v>
      </c>
      <c r="J21" s="88">
        <v>4</v>
      </c>
      <c r="K21" s="88">
        <v>6</v>
      </c>
      <c r="L21" s="46">
        <f t="shared" si="0"/>
        <v>24</v>
      </c>
      <c r="M21" s="46">
        <f t="shared" si="1"/>
        <v>30</v>
      </c>
      <c r="N21" s="46">
        <f t="shared" si="2"/>
        <v>690</v>
      </c>
    </row>
    <row r="22" spans="1:14" x14ac:dyDescent="0.25">
      <c r="A22" s="71" t="s">
        <v>159</v>
      </c>
      <c r="F22" s="71">
        <v>171683</v>
      </c>
      <c r="G22" s="71" t="s">
        <v>179</v>
      </c>
      <c r="H22" s="73">
        <v>5</v>
      </c>
      <c r="I22" s="88" t="s">
        <v>10</v>
      </c>
      <c r="J22" s="88">
        <v>55</v>
      </c>
      <c r="K22" s="88">
        <v>1</v>
      </c>
      <c r="L22" s="46">
        <f t="shared" si="0"/>
        <v>55</v>
      </c>
      <c r="M22" s="46">
        <f t="shared" si="1"/>
        <v>5</v>
      </c>
      <c r="N22" s="46">
        <f t="shared" si="2"/>
        <v>270</v>
      </c>
    </row>
    <row r="23" spans="1:14" x14ac:dyDescent="0.25">
      <c r="A23" s="71" t="s">
        <v>159</v>
      </c>
      <c r="F23" s="71">
        <v>150441</v>
      </c>
      <c r="G23" s="71" t="s">
        <v>180</v>
      </c>
      <c r="H23" s="73">
        <v>-11</v>
      </c>
      <c r="I23" s="88" t="s">
        <v>83</v>
      </c>
      <c r="J23" s="88">
        <v>1.3</v>
      </c>
      <c r="K23" s="88">
        <v>5</v>
      </c>
      <c r="L23" s="46">
        <f t="shared" si="0"/>
        <v>6.5</v>
      </c>
      <c r="M23" s="46">
        <f t="shared" si="1"/>
        <v>-11</v>
      </c>
      <c r="N23" s="46">
        <f t="shared" si="2"/>
        <v>-187</v>
      </c>
    </row>
    <row r="24" spans="1:14" x14ac:dyDescent="0.25">
      <c r="A24" s="71" t="s">
        <v>159</v>
      </c>
      <c r="F24" s="71">
        <v>151007</v>
      </c>
      <c r="G24" s="71" t="s">
        <v>181</v>
      </c>
      <c r="H24" s="73">
        <v>11</v>
      </c>
      <c r="I24" s="88" t="s">
        <v>85</v>
      </c>
      <c r="J24" s="88">
        <v>1.2</v>
      </c>
      <c r="K24" s="88">
        <v>5</v>
      </c>
      <c r="L24" s="46">
        <f t="shared" si="0"/>
        <v>6</v>
      </c>
      <c r="M24" s="46">
        <f t="shared" si="1"/>
        <v>11</v>
      </c>
      <c r="N24" s="46">
        <f t="shared" si="2"/>
        <v>176</v>
      </c>
    </row>
    <row r="25" spans="1:14" x14ac:dyDescent="0.25">
      <c r="A25" s="71" t="s">
        <v>159</v>
      </c>
      <c r="F25" s="71">
        <v>170066</v>
      </c>
      <c r="G25" s="71" t="s">
        <v>182</v>
      </c>
      <c r="H25" s="73">
        <v>3</v>
      </c>
      <c r="I25" s="88" t="s">
        <v>10</v>
      </c>
      <c r="J25" s="88">
        <v>5</v>
      </c>
      <c r="K25" s="88">
        <v>10</v>
      </c>
      <c r="L25" s="46">
        <f t="shared" si="0"/>
        <v>50</v>
      </c>
      <c r="M25" s="46">
        <f t="shared" si="1"/>
        <v>3</v>
      </c>
      <c r="N25" s="46">
        <f t="shared" si="2"/>
        <v>147</v>
      </c>
    </row>
    <row r="26" spans="1:14" x14ac:dyDescent="0.25">
      <c r="A26" s="71" t="s">
        <v>159</v>
      </c>
      <c r="F26" s="71">
        <v>150663</v>
      </c>
      <c r="G26" s="71" t="s">
        <v>171</v>
      </c>
      <c r="H26" s="73">
        <v>5</v>
      </c>
      <c r="I26" s="88" t="s">
        <v>85</v>
      </c>
      <c r="J26" s="88">
        <v>1.2</v>
      </c>
      <c r="K26" s="88">
        <v>5</v>
      </c>
      <c r="L26" s="46">
        <f t="shared" si="0"/>
        <v>6</v>
      </c>
      <c r="M26" s="46">
        <f t="shared" si="1"/>
        <v>5</v>
      </c>
      <c r="N26" s="46">
        <f t="shared" si="2"/>
        <v>80</v>
      </c>
    </row>
    <row r="27" spans="1:14" x14ac:dyDescent="0.25">
      <c r="A27" s="71" t="s">
        <v>159</v>
      </c>
      <c r="F27" s="71">
        <v>150662</v>
      </c>
      <c r="G27" s="71" t="s">
        <v>172</v>
      </c>
      <c r="H27" s="73">
        <v>5</v>
      </c>
      <c r="I27" s="88" t="s">
        <v>85</v>
      </c>
      <c r="J27" s="88">
        <v>1.2</v>
      </c>
      <c r="K27" s="88">
        <v>5</v>
      </c>
      <c r="L27" s="46">
        <f t="shared" si="0"/>
        <v>6</v>
      </c>
      <c r="M27" s="46">
        <f t="shared" si="1"/>
        <v>5</v>
      </c>
      <c r="N27" s="46">
        <f t="shared" si="2"/>
        <v>80</v>
      </c>
    </row>
    <row r="28" spans="1:14" x14ac:dyDescent="0.25">
      <c r="A28" s="71" t="s">
        <v>159</v>
      </c>
      <c r="F28" s="71">
        <v>150011</v>
      </c>
      <c r="G28" s="71" t="s">
        <v>173</v>
      </c>
      <c r="H28" s="73">
        <v>10</v>
      </c>
      <c r="I28" s="88" t="s">
        <v>85</v>
      </c>
      <c r="J28" s="88">
        <v>1.2</v>
      </c>
      <c r="K28" s="88">
        <v>5</v>
      </c>
      <c r="L28" s="46">
        <f t="shared" si="0"/>
        <v>6</v>
      </c>
      <c r="M28" s="46">
        <f t="shared" si="1"/>
        <v>10</v>
      </c>
      <c r="N28" s="46">
        <f t="shared" si="2"/>
        <v>160</v>
      </c>
    </row>
    <row r="29" spans="1:14" x14ac:dyDescent="0.25">
      <c r="A29" s="71" t="s">
        <v>159</v>
      </c>
      <c r="F29" s="71">
        <v>152732</v>
      </c>
      <c r="G29" s="71" t="s">
        <v>174</v>
      </c>
      <c r="H29" s="73">
        <v>1</v>
      </c>
      <c r="I29" s="88" t="s">
        <v>85</v>
      </c>
      <c r="J29" s="88">
        <v>1.2</v>
      </c>
      <c r="K29" s="88">
        <v>5</v>
      </c>
      <c r="L29" s="46">
        <f t="shared" si="0"/>
        <v>6</v>
      </c>
      <c r="M29" s="46">
        <f t="shared" si="1"/>
        <v>1</v>
      </c>
      <c r="N29" s="46">
        <f t="shared" si="2"/>
        <v>16</v>
      </c>
    </row>
    <row r="30" spans="1:14" x14ac:dyDescent="0.25">
      <c r="A30" s="71" t="s">
        <v>159</v>
      </c>
      <c r="F30" s="71">
        <v>175077</v>
      </c>
      <c r="G30" s="71" t="s">
        <v>175</v>
      </c>
      <c r="H30" s="73">
        <v>5</v>
      </c>
      <c r="I30" s="88" t="s">
        <v>84</v>
      </c>
      <c r="J30" s="27">
        <v>20</v>
      </c>
      <c r="K30" s="27">
        <v>10</v>
      </c>
      <c r="L30" s="46">
        <f t="shared" si="0"/>
        <v>200</v>
      </c>
      <c r="M30" s="46">
        <f t="shared" si="1"/>
        <v>50</v>
      </c>
      <c r="N30" s="46">
        <f t="shared" si="2"/>
        <v>0</v>
      </c>
    </row>
    <row r="31" spans="1:14" x14ac:dyDescent="0.25">
      <c r="A31" s="71" t="s">
        <v>159</v>
      </c>
      <c r="F31" s="71">
        <v>170218</v>
      </c>
      <c r="G31" s="71" t="s">
        <v>176</v>
      </c>
      <c r="H31" s="73">
        <v>2</v>
      </c>
      <c r="I31" s="88" t="s">
        <v>10</v>
      </c>
      <c r="J31" s="27">
        <v>5</v>
      </c>
      <c r="K31" s="27">
        <v>10</v>
      </c>
      <c r="L31" s="46">
        <f t="shared" ref="L31:L87" si="3">J31*K31</f>
        <v>50</v>
      </c>
      <c r="M31" s="46">
        <f t="shared" si="1"/>
        <v>2</v>
      </c>
      <c r="N31" s="46">
        <f t="shared" ref="N31:N87" si="4">IF(ISBLANK(H31),"",IF(I31="CIGARS",L31-1,IF(I31="LITTLE CIGAR",0,IF(I31="SMOKELESS TOBACCO",ROUNDUP(((L31-1.2)/0.3),0),IF(I31="SNUS",ROUNDUP(((L31-0.32)/0.08),0),IF(I31="SHISHA",ROUNDUP(((L31-3.5)/0.7),0),IF(I31="LOOSE TOBACCO",ROUNDUP((L31-1.5)/0.3,0),"N/A"))))))*H31)</f>
        <v>98</v>
      </c>
    </row>
    <row r="32" spans="1:14" x14ac:dyDescent="0.25">
      <c r="L32" s="46">
        <f t="shared" si="3"/>
        <v>0</v>
      </c>
      <c r="M32" s="46" t="str">
        <f t="shared" ref="M32:M95" si="5">IF(ISBLANK(H32),"",IF(I32="LITTLE CIGAR",ROUNDUP(L32/20,0),1)*H32)</f>
        <v/>
      </c>
      <c r="N32" s="46" t="str">
        <f t="shared" si="4"/>
        <v/>
      </c>
    </row>
    <row r="33" spans="12:14" x14ac:dyDescent="0.25">
      <c r="L33" s="46">
        <f t="shared" si="3"/>
        <v>0</v>
      </c>
      <c r="M33" s="46" t="str">
        <f t="shared" si="5"/>
        <v/>
      </c>
      <c r="N33" s="46" t="str">
        <f t="shared" si="4"/>
        <v/>
      </c>
    </row>
    <row r="34" spans="12:14" x14ac:dyDescent="0.25">
      <c r="L34" s="46">
        <f t="shared" si="3"/>
        <v>0</v>
      </c>
      <c r="M34" s="46" t="str">
        <f t="shared" si="5"/>
        <v/>
      </c>
      <c r="N34" s="46" t="str">
        <f t="shared" si="4"/>
        <v/>
      </c>
    </row>
    <row r="35" spans="12:14" x14ac:dyDescent="0.25">
      <c r="L35" s="46">
        <f t="shared" si="3"/>
        <v>0</v>
      </c>
      <c r="M35" s="46" t="str">
        <f t="shared" si="5"/>
        <v/>
      </c>
      <c r="N35" s="46" t="str">
        <f t="shared" si="4"/>
        <v/>
      </c>
    </row>
    <row r="36" spans="12:14" x14ac:dyDescent="0.25">
      <c r="L36" s="46">
        <f t="shared" si="3"/>
        <v>0</v>
      </c>
      <c r="M36" s="46" t="str">
        <f t="shared" si="5"/>
        <v/>
      </c>
      <c r="N36" s="46" t="str">
        <f t="shared" si="4"/>
        <v/>
      </c>
    </row>
    <row r="37" spans="12:14" x14ac:dyDescent="0.25">
      <c r="L37" s="46">
        <f t="shared" si="3"/>
        <v>0</v>
      </c>
      <c r="M37" s="46" t="str">
        <f t="shared" si="5"/>
        <v/>
      </c>
      <c r="N37" s="46" t="str">
        <f t="shared" si="4"/>
        <v/>
      </c>
    </row>
    <row r="38" spans="12:14" x14ac:dyDescent="0.25">
      <c r="L38" s="46">
        <f t="shared" si="3"/>
        <v>0</v>
      </c>
      <c r="M38" s="46" t="str">
        <f t="shared" si="5"/>
        <v/>
      </c>
      <c r="N38" s="46" t="str">
        <f t="shared" si="4"/>
        <v/>
      </c>
    </row>
    <row r="39" spans="12:14" x14ac:dyDescent="0.25">
      <c r="L39" s="46">
        <f t="shared" si="3"/>
        <v>0</v>
      </c>
      <c r="M39" s="46" t="str">
        <f t="shared" si="5"/>
        <v/>
      </c>
      <c r="N39" s="46" t="str">
        <f t="shared" si="4"/>
        <v/>
      </c>
    </row>
    <row r="40" spans="12:14" x14ac:dyDescent="0.25">
      <c r="L40" s="46">
        <f t="shared" si="3"/>
        <v>0</v>
      </c>
      <c r="M40" s="46" t="str">
        <f t="shared" si="5"/>
        <v/>
      </c>
      <c r="N40" s="46" t="str">
        <f t="shared" si="4"/>
        <v/>
      </c>
    </row>
    <row r="41" spans="12:14" x14ac:dyDescent="0.25">
      <c r="L41" s="46">
        <f t="shared" si="3"/>
        <v>0</v>
      </c>
      <c r="M41" s="46" t="str">
        <f t="shared" si="5"/>
        <v/>
      </c>
      <c r="N41" s="46" t="str">
        <f t="shared" si="4"/>
        <v/>
      </c>
    </row>
    <row r="42" spans="12:14" x14ac:dyDescent="0.25">
      <c r="L42" s="46">
        <f t="shared" si="3"/>
        <v>0</v>
      </c>
      <c r="M42" s="46" t="str">
        <f t="shared" si="5"/>
        <v/>
      </c>
      <c r="N42" s="46" t="str">
        <f t="shared" si="4"/>
        <v/>
      </c>
    </row>
    <row r="43" spans="12:14" x14ac:dyDescent="0.25">
      <c r="L43" s="46">
        <f t="shared" si="3"/>
        <v>0</v>
      </c>
      <c r="M43" s="46" t="str">
        <f t="shared" si="5"/>
        <v/>
      </c>
      <c r="N43" s="46" t="str">
        <f t="shared" si="4"/>
        <v/>
      </c>
    </row>
    <row r="44" spans="12:14" x14ac:dyDescent="0.25">
      <c r="L44" s="46">
        <f t="shared" si="3"/>
        <v>0</v>
      </c>
      <c r="M44" s="46" t="str">
        <f t="shared" si="5"/>
        <v/>
      </c>
      <c r="N44" s="46" t="str">
        <f t="shared" si="4"/>
        <v/>
      </c>
    </row>
    <row r="45" spans="12:14" x14ac:dyDescent="0.25">
      <c r="L45" s="46">
        <f t="shared" si="3"/>
        <v>0</v>
      </c>
      <c r="M45" s="46" t="str">
        <f t="shared" si="5"/>
        <v/>
      </c>
      <c r="N45" s="46" t="str">
        <f t="shared" si="4"/>
        <v/>
      </c>
    </row>
    <row r="46" spans="12:14" x14ac:dyDescent="0.25">
      <c r="L46" s="46">
        <f t="shared" si="3"/>
        <v>0</v>
      </c>
      <c r="M46" s="46" t="str">
        <f t="shared" si="5"/>
        <v/>
      </c>
      <c r="N46" s="46" t="str">
        <f t="shared" si="4"/>
        <v/>
      </c>
    </row>
    <row r="47" spans="12:14" x14ac:dyDescent="0.25">
      <c r="L47" s="46">
        <f t="shared" si="3"/>
        <v>0</v>
      </c>
      <c r="M47" s="46" t="str">
        <f t="shared" si="5"/>
        <v/>
      </c>
      <c r="N47" s="46" t="str">
        <f t="shared" si="4"/>
        <v/>
      </c>
    </row>
    <row r="48" spans="12:14" x14ac:dyDescent="0.25">
      <c r="L48" s="46">
        <f t="shared" si="3"/>
        <v>0</v>
      </c>
      <c r="M48" s="46" t="str">
        <f t="shared" si="5"/>
        <v/>
      </c>
      <c r="N48" s="46" t="str">
        <f t="shared" si="4"/>
        <v/>
      </c>
    </row>
    <row r="49" spans="12:14" x14ac:dyDescent="0.25">
      <c r="L49" s="46">
        <f t="shared" si="3"/>
        <v>0</v>
      </c>
      <c r="M49" s="46" t="str">
        <f t="shared" si="5"/>
        <v/>
      </c>
      <c r="N49" s="46" t="str">
        <f t="shared" si="4"/>
        <v/>
      </c>
    </row>
    <row r="50" spans="12:14" x14ac:dyDescent="0.25">
      <c r="L50" s="46">
        <f t="shared" si="3"/>
        <v>0</v>
      </c>
      <c r="M50" s="46" t="str">
        <f t="shared" si="5"/>
        <v/>
      </c>
      <c r="N50" s="46" t="str">
        <f t="shared" si="4"/>
        <v/>
      </c>
    </row>
    <row r="51" spans="12:14" x14ac:dyDescent="0.25">
      <c r="L51" s="46">
        <f t="shared" si="3"/>
        <v>0</v>
      </c>
      <c r="M51" s="46" t="str">
        <f t="shared" si="5"/>
        <v/>
      </c>
      <c r="N51" s="46" t="str">
        <f t="shared" si="4"/>
        <v/>
      </c>
    </row>
    <row r="52" spans="12:14" x14ac:dyDescent="0.25">
      <c r="L52" s="46">
        <f t="shared" si="3"/>
        <v>0</v>
      </c>
      <c r="M52" s="46" t="str">
        <f t="shared" si="5"/>
        <v/>
      </c>
      <c r="N52" s="46" t="str">
        <f t="shared" si="4"/>
        <v/>
      </c>
    </row>
    <row r="53" spans="12:14" x14ac:dyDescent="0.25">
      <c r="L53" s="46">
        <f t="shared" si="3"/>
        <v>0</v>
      </c>
      <c r="M53" s="46" t="str">
        <f t="shared" si="5"/>
        <v/>
      </c>
      <c r="N53" s="46" t="str">
        <f t="shared" si="4"/>
        <v/>
      </c>
    </row>
    <row r="54" spans="12:14" x14ac:dyDescent="0.25">
      <c r="L54" s="46">
        <f t="shared" si="3"/>
        <v>0</v>
      </c>
      <c r="M54" s="46" t="str">
        <f t="shared" si="5"/>
        <v/>
      </c>
      <c r="N54" s="46" t="str">
        <f t="shared" si="4"/>
        <v/>
      </c>
    </row>
    <row r="55" spans="12:14" x14ac:dyDescent="0.25">
      <c r="L55" s="46">
        <f t="shared" si="3"/>
        <v>0</v>
      </c>
      <c r="M55" s="46" t="str">
        <f t="shared" si="5"/>
        <v/>
      </c>
      <c r="N55" s="46" t="str">
        <f t="shared" si="4"/>
        <v/>
      </c>
    </row>
    <row r="56" spans="12:14" x14ac:dyDescent="0.25">
      <c r="L56" s="46">
        <f t="shared" si="3"/>
        <v>0</v>
      </c>
      <c r="M56" s="46" t="str">
        <f t="shared" si="5"/>
        <v/>
      </c>
      <c r="N56" s="46" t="str">
        <f t="shared" si="4"/>
        <v/>
      </c>
    </row>
    <row r="57" spans="12:14" x14ac:dyDescent="0.25">
      <c r="L57" s="46">
        <f t="shared" si="3"/>
        <v>0</v>
      </c>
      <c r="M57" s="46" t="str">
        <f t="shared" si="5"/>
        <v/>
      </c>
      <c r="N57" s="46" t="str">
        <f t="shared" si="4"/>
        <v/>
      </c>
    </row>
    <row r="58" spans="12:14" x14ac:dyDescent="0.25">
      <c r="L58" s="46">
        <f t="shared" si="3"/>
        <v>0</v>
      </c>
      <c r="M58" s="46" t="str">
        <f t="shared" si="5"/>
        <v/>
      </c>
      <c r="N58" s="46" t="str">
        <f t="shared" si="4"/>
        <v/>
      </c>
    </row>
    <row r="59" spans="12:14" x14ac:dyDescent="0.25">
      <c r="L59" s="46">
        <f t="shared" si="3"/>
        <v>0</v>
      </c>
      <c r="M59" s="46" t="str">
        <f t="shared" si="5"/>
        <v/>
      </c>
      <c r="N59" s="46" t="str">
        <f t="shared" si="4"/>
        <v/>
      </c>
    </row>
    <row r="60" spans="12:14" x14ac:dyDescent="0.25">
      <c r="L60" s="46">
        <f t="shared" si="3"/>
        <v>0</v>
      </c>
      <c r="M60" s="46" t="str">
        <f t="shared" si="5"/>
        <v/>
      </c>
      <c r="N60" s="46" t="str">
        <f t="shared" si="4"/>
        <v/>
      </c>
    </row>
    <row r="61" spans="12:14" x14ac:dyDescent="0.25">
      <c r="L61" s="46">
        <f t="shared" si="3"/>
        <v>0</v>
      </c>
      <c r="M61" s="46" t="str">
        <f t="shared" si="5"/>
        <v/>
      </c>
      <c r="N61" s="46" t="str">
        <f t="shared" si="4"/>
        <v/>
      </c>
    </row>
    <row r="62" spans="12:14" x14ac:dyDescent="0.25">
      <c r="L62" s="46">
        <f t="shared" si="3"/>
        <v>0</v>
      </c>
      <c r="M62" s="46" t="str">
        <f t="shared" si="5"/>
        <v/>
      </c>
      <c r="N62" s="46" t="str">
        <f t="shared" si="4"/>
        <v/>
      </c>
    </row>
    <row r="63" spans="12:14" x14ac:dyDescent="0.25">
      <c r="L63" s="46">
        <f t="shared" si="3"/>
        <v>0</v>
      </c>
      <c r="M63" s="46" t="str">
        <f t="shared" si="5"/>
        <v/>
      </c>
      <c r="N63" s="46" t="str">
        <f t="shared" si="4"/>
        <v/>
      </c>
    </row>
    <row r="64" spans="12:14" x14ac:dyDescent="0.25">
      <c r="L64" s="46">
        <f t="shared" si="3"/>
        <v>0</v>
      </c>
      <c r="M64" s="46" t="str">
        <f t="shared" si="5"/>
        <v/>
      </c>
      <c r="N64" s="46" t="str">
        <f t="shared" si="4"/>
        <v/>
      </c>
    </row>
    <row r="65" spans="12:14" x14ac:dyDescent="0.25">
      <c r="L65" s="46">
        <f t="shared" si="3"/>
        <v>0</v>
      </c>
      <c r="M65" s="46" t="str">
        <f t="shared" si="5"/>
        <v/>
      </c>
      <c r="N65" s="46" t="str">
        <f t="shared" si="4"/>
        <v/>
      </c>
    </row>
    <row r="66" spans="12:14" x14ac:dyDescent="0.25">
      <c r="L66" s="46">
        <f t="shared" si="3"/>
        <v>0</v>
      </c>
      <c r="M66" s="46" t="str">
        <f t="shared" si="5"/>
        <v/>
      </c>
      <c r="N66" s="46" t="str">
        <f t="shared" si="4"/>
        <v/>
      </c>
    </row>
    <row r="67" spans="12:14" x14ac:dyDescent="0.25">
      <c r="L67" s="46">
        <f t="shared" si="3"/>
        <v>0</v>
      </c>
      <c r="M67" s="46" t="str">
        <f t="shared" si="5"/>
        <v/>
      </c>
      <c r="N67" s="46" t="str">
        <f t="shared" si="4"/>
        <v/>
      </c>
    </row>
    <row r="68" spans="12:14" x14ac:dyDescent="0.25">
      <c r="L68" s="46">
        <f t="shared" si="3"/>
        <v>0</v>
      </c>
      <c r="M68" s="46" t="str">
        <f t="shared" si="5"/>
        <v/>
      </c>
      <c r="N68" s="46" t="str">
        <f t="shared" si="4"/>
        <v/>
      </c>
    </row>
    <row r="69" spans="12:14" x14ac:dyDescent="0.25">
      <c r="L69" s="46">
        <f t="shared" si="3"/>
        <v>0</v>
      </c>
      <c r="M69" s="46" t="str">
        <f t="shared" si="5"/>
        <v/>
      </c>
      <c r="N69" s="46" t="str">
        <f t="shared" si="4"/>
        <v/>
      </c>
    </row>
    <row r="70" spans="12:14" x14ac:dyDescent="0.25">
      <c r="L70" s="46">
        <f t="shared" si="3"/>
        <v>0</v>
      </c>
      <c r="M70" s="46" t="str">
        <f t="shared" si="5"/>
        <v/>
      </c>
      <c r="N70" s="46" t="str">
        <f t="shared" si="4"/>
        <v/>
      </c>
    </row>
    <row r="71" spans="12:14" x14ac:dyDescent="0.25">
      <c r="L71" s="46">
        <f t="shared" si="3"/>
        <v>0</v>
      </c>
      <c r="M71" s="46" t="str">
        <f t="shared" si="5"/>
        <v/>
      </c>
      <c r="N71" s="46" t="str">
        <f t="shared" si="4"/>
        <v/>
      </c>
    </row>
    <row r="72" spans="12:14" x14ac:dyDescent="0.25">
      <c r="L72" s="46">
        <f t="shared" si="3"/>
        <v>0</v>
      </c>
      <c r="M72" s="46" t="str">
        <f t="shared" si="5"/>
        <v/>
      </c>
      <c r="N72" s="46" t="str">
        <f t="shared" si="4"/>
        <v/>
      </c>
    </row>
    <row r="73" spans="12:14" x14ac:dyDescent="0.25">
      <c r="L73" s="46">
        <f t="shared" si="3"/>
        <v>0</v>
      </c>
      <c r="M73" s="46" t="str">
        <f t="shared" si="5"/>
        <v/>
      </c>
      <c r="N73" s="46" t="str">
        <f t="shared" si="4"/>
        <v/>
      </c>
    </row>
    <row r="74" spans="12:14" x14ac:dyDescent="0.25">
      <c r="L74" s="46">
        <f t="shared" si="3"/>
        <v>0</v>
      </c>
      <c r="M74" s="46" t="str">
        <f t="shared" si="5"/>
        <v/>
      </c>
      <c r="N74" s="46" t="str">
        <f t="shared" si="4"/>
        <v/>
      </c>
    </row>
    <row r="75" spans="12:14" x14ac:dyDescent="0.25">
      <c r="L75" s="46">
        <f t="shared" si="3"/>
        <v>0</v>
      </c>
      <c r="M75" s="46" t="str">
        <f t="shared" si="5"/>
        <v/>
      </c>
      <c r="N75" s="46" t="str">
        <f t="shared" si="4"/>
        <v/>
      </c>
    </row>
    <row r="76" spans="12:14" x14ac:dyDescent="0.25">
      <c r="L76" s="46">
        <f t="shared" si="3"/>
        <v>0</v>
      </c>
      <c r="M76" s="46" t="str">
        <f t="shared" si="5"/>
        <v/>
      </c>
      <c r="N76" s="46" t="str">
        <f t="shared" si="4"/>
        <v/>
      </c>
    </row>
    <row r="77" spans="12:14" x14ac:dyDescent="0.25">
      <c r="L77" s="46">
        <f t="shared" si="3"/>
        <v>0</v>
      </c>
      <c r="M77" s="46" t="str">
        <f t="shared" si="5"/>
        <v/>
      </c>
      <c r="N77" s="46" t="str">
        <f t="shared" si="4"/>
        <v/>
      </c>
    </row>
    <row r="78" spans="12:14" x14ac:dyDescent="0.25">
      <c r="L78" s="46">
        <f t="shared" si="3"/>
        <v>0</v>
      </c>
      <c r="M78" s="46" t="str">
        <f t="shared" si="5"/>
        <v/>
      </c>
      <c r="N78" s="46" t="str">
        <f t="shared" si="4"/>
        <v/>
      </c>
    </row>
    <row r="79" spans="12:14" x14ac:dyDescent="0.25">
      <c r="L79" s="46">
        <f t="shared" si="3"/>
        <v>0</v>
      </c>
      <c r="M79" s="46" t="str">
        <f t="shared" si="5"/>
        <v/>
      </c>
      <c r="N79" s="46" t="str">
        <f t="shared" si="4"/>
        <v/>
      </c>
    </row>
    <row r="80" spans="12:14" x14ac:dyDescent="0.25">
      <c r="L80" s="46">
        <f t="shared" si="3"/>
        <v>0</v>
      </c>
      <c r="M80" s="46" t="str">
        <f t="shared" si="5"/>
        <v/>
      </c>
      <c r="N80" s="46" t="str">
        <f t="shared" si="4"/>
        <v/>
      </c>
    </row>
    <row r="81" spans="12:14" x14ac:dyDescent="0.25">
      <c r="L81" s="46">
        <f t="shared" si="3"/>
        <v>0</v>
      </c>
      <c r="M81" s="46" t="str">
        <f t="shared" si="5"/>
        <v/>
      </c>
      <c r="N81" s="46" t="str">
        <f t="shared" si="4"/>
        <v/>
      </c>
    </row>
    <row r="82" spans="12:14" x14ac:dyDescent="0.25">
      <c r="L82" s="46">
        <f t="shared" si="3"/>
        <v>0</v>
      </c>
      <c r="M82" s="46" t="str">
        <f t="shared" si="5"/>
        <v/>
      </c>
      <c r="N82" s="46" t="str">
        <f t="shared" si="4"/>
        <v/>
      </c>
    </row>
    <row r="83" spans="12:14" x14ac:dyDescent="0.25">
      <c r="L83" s="46">
        <f t="shared" si="3"/>
        <v>0</v>
      </c>
      <c r="M83" s="46" t="str">
        <f t="shared" si="5"/>
        <v/>
      </c>
      <c r="N83" s="46" t="str">
        <f t="shared" si="4"/>
        <v/>
      </c>
    </row>
    <row r="84" spans="12:14" x14ac:dyDescent="0.25">
      <c r="L84" s="46">
        <f t="shared" si="3"/>
        <v>0</v>
      </c>
      <c r="M84" s="46" t="str">
        <f t="shared" si="5"/>
        <v/>
      </c>
      <c r="N84" s="46" t="str">
        <f t="shared" si="4"/>
        <v/>
      </c>
    </row>
    <row r="85" spans="12:14" x14ac:dyDescent="0.25">
      <c r="L85" s="46">
        <f t="shared" si="3"/>
        <v>0</v>
      </c>
      <c r="M85" s="46" t="str">
        <f t="shared" si="5"/>
        <v/>
      </c>
      <c r="N85" s="46" t="str">
        <f t="shared" si="4"/>
        <v/>
      </c>
    </row>
    <row r="86" spans="12:14" x14ac:dyDescent="0.25">
      <c r="L86" s="46">
        <f t="shared" si="3"/>
        <v>0</v>
      </c>
      <c r="M86" s="46" t="str">
        <f t="shared" si="5"/>
        <v/>
      </c>
      <c r="N86" s="46" t="str">
        <f t="shared" si="4"/>
        <v/>
      </c>
    </row>
    <row r="87" spans="12:14" x14ac:dyDescent="0.25">
      <c r="L87" s="46">
        <f t="shared" si="3"/>
        <v>0</v>
      </c>
      <c r="M87" s="46" t="str">
        <f t="shared" si="5"/>
        <v/>
      </c>
      <c r="N87" s="46" t="str">
        <f t="shared" si="4"/>
        <v/>
      </c>
    </row>
    <row r="88" spans="12:14" x14ac:dyDescent="0.25">
      <c r="L88" s="46">
        <f t="shared" ref="L88:L151" si="6">J88*K88</f>
        <v>0</v>
      </c>
      <c r="M88" s="46" t="str">
        <f t="shared" si="5"/>
        <v/>
      </c>
      <c r="N88" s="46" t="str">
        <f t="shared" ref="N88:N151" si="7">IF(ISBLANK(H88),"",IF(I88="CIGARS",L88-1,IF(I88="LITTLE CIGAR",0,IF(I88="SMOKELESS TOBACCO",ROUNDUP(((L88-1.2)/0.3),0),IF(I88="SNUS",ROUNDUP(((L88-0.32)/0.08),0),IF(I88="SHISHA",ROUNDUP(((L88-3.5)/0.7),0),IF(I88="LOOSE TOBACCO",ROUNDUP((L88-1.5)/0.3,0),"N/A"))))))*H88)</f>
        <v/>
      </c>
    </row>
    <row r="89" spans="12:14" x14ac:dyDescent="0.25">
      <c r="L89" s="46">
        <f t="shared" si="6"/>
        <v>0</v>
      </c>
      <c r="M89" s="46" t="str">
        <f t="shared" si="5"/>
        <v/>
      </c>
      <c r="N89" s="46" t="str">
        <f t="shared" si="7"/>
        <v/>
      </c>
    </row>
    <row r="90" spans="12:14" x14ac:dyDescent="0.25">
      <c r="L90" s="46">
        <f t="shared" si="6"/>
        <v>0</v>
      </c>
      <c r="M90" s="46" t="str">
        <f t="shared" si="5"/>
        <v/>
      </c>
      <c r="N90" s="46" t="str">
        <f t="shared" si="7"/>
        <v/>
      </c>
    </row>
    <row r="91" spans="12:14" x14ac:dyDescent="0.25">
      <c r="L91" s="46">
        <f t="shared" si="6"/>
        <v>0</v>
      </c>
      <c r="M91" s="46" t="str">
        <f t="shared" si="5"/>
        <v/>
      </c>
      <c r="N91" s="46" t="str">
        <f t="shared" si="7"/>
        <v/>
      </c>
    </row>
    <row r="92" spans="12:14" x14ac:dyDescent="0.25">
      <c r="L92" s="46">
        <f t="shared" si="6"/>
        <v>0</v>
      </c>
      <c r="M92" s="46" t="str">
        <f t="shared" si="5"/>
        <v/>
      </c>
      <c r="N92" s="46" t="str">
        <f t="shared" si="7"/>
        <v/>
      </c>
    </row>
    <row r="93" spans="12:14" x14ac:dyDescent="0.25">
      <c r="L93" s="46">
        <f t="shared" si="6"/>
        <v>0</v>
      </c>
      <c r="M93" s="46" t="str">
        <f t="shared" si="5"/>
        <v/>
      </c>
      <c r="N93" s="46" t="str">
        <f t="shared" si="7"/>
        <v/>
      </c>
    </row>
    <row r="94" spans="12:14" x14ac:dyDescent="0.25">
      <c r="L94" s="46">
        <f t="shared" si="6"/>
        <v>0</v>
      </c>
      <c r="M94" s="46" t="str">
        <f t="shared" si="5"/>
        <v/>
      </c>
      <c r="N94" s="46" t="str">
        <f t="shared" si="7"/>
        <v/>
      </c>
    </row>
    <row r="95" spans="12:14" x14ac:dyDescent="0.25">
      <c r="L95" s="46">
        <f t="shared" si="6"/>
        <v>0</v>
      </c>
      <c r="M95" s="46" t="str">
        <f t="shared" si="5"/>
        <v/>
      </c>
      <c r="N95" s="46" t="str">
        <f t="shared" si="7"/>
        <v/>
      </c>
    </row>
    <row r="96" spans="12:14" x14ac:dyDescent="0.25">
      <c r="L96" s="46">
        <f t="shared" si="6"/>
        <v>0</v>
      </c>
      <c r="M96" s="46" t="str">
        <f t="shared" ref="M96:M159" si="8">IF(ISBLANK(H96),"",IF(I96="LITTLE CIGAR",ROUNDUP(L96/20,0),1)*H96)</f>
        <v/>
      </c>
      <c r="N96" s="46" t="str">
        <f t="shared" si="7"/>
        <v/>
      </c>
    </row>
    <row r="97" spans="12:14" x14ac:dyDescent="0.25">
      <c r="L97" s="46">
        <f t="shared" si="6"/>
        <v>0</v>
      </c>
      <c r="M97" s="46" t="str">
        <f t="shared" si="8"/>
        <v/>
      </c>
      <c r="N97" s="46" t="str">
        <f t="shared" si="7"/>
        <v/>
      </c>
    </row>
    <row r="98" spans="12:14" x14ac:dyDescent="0.25">
      <c r="L98" s="46">
        <f t="shared" si="6"/>
        <v>0</v>
      </c>
      <c r="M98" s="46" t="str">
        <f t="shared" si="8"/>
        <v/>
      </c>
      <c r="N98" s="46" t="str">
        <f t="shared" si="7"/>
        <v/>
      </c>
    </row>
    <row r="99" spans="12:14" x14ac:dyDescent="0.25">
      <c r="L99" s="46">
        <f t="shared" si="6"/>
        <v>0</v>
      </c>
      <c r="M99" s="46" t="str">
        <f t="shared" si="8"/>
        <v/>
      </c>
      <c r="N99" s="46" t="str">
        <f t="shared" si="7"/>
        <v/>
      </c>
    </row>
    <row r="100" spans="12:14" x14ac:dyDescent="0.25">
      <c r="L100" s="46">
        <f t="shared" si="6"/>
        <v>0</v>
      </c>
      <c r="M100" s="46" t="str">
        <f t="shared" si="8"/>
        <v/>
      </c>
      <c r="N100" s="46" t="str">
        <f t="shared" si="7"/>
        <v/>
      </c>
    </row>
    <row r="101" spans="12:14" x14ac:dyDescent="0.25">
      <c r="L101" s="46">
        <f t="shared" si="6"/>
        <v>0</v>
      </c>
      <c r="M101" s="46" t="str">
        <f t="shared" si="8"/>
        <v/>
      </c>
      <c r="N101" s="46" t="str">
        <f t="shared" si="7"/>
        <v/>
      </c>
    </row>
    <row r="102" spans="12:14" x14ac:dyDescent="0.25">
      <c r="L102" s="46">
        <f t="shared" si="6"/>
        <v>0</v>
      </c>
      <c r="M102" s="46" t="str">
        <f t="shared" si="8"/>
        <v/>
      </c>
      <c r="N102" s="46" t="str">
        <f t="shared" si="7"/>
        <v/>
      </c>
    </row>
    <row r="103" spans="12:14" x14ac:dyDescent="0.25">
      <c r="L103" s="46">
        <f t="shared" si="6"/>
        <v>0</v>
      </c>
      <c r="M103" s="46" t="str">
        <f t="shared" si="8"/>
        <v/>
      </c>
      <c r="N103" s="46" t="str">
        <f t="shared" si="7"/>
        <v/>
      </c>
    </row>
    <row r="104" spans="12:14" x14ac:dyDescent="0.25">
      <c r="L104" s="46">
        <f t="shared" si="6"/>
        <v>0</v>
      </c>
      <c r="M104" s="46" t="str">
        <f t="shared" si="8"/>
        <v/>
      </c>
      <c r="N104" s="46" t="str">
        <f t="shared" si="7"/>
        <v/>
      </c>
    </row>
    <row r="105" spans="12:14" x14ac:dyDescent="0.25">
      <c r="L105" s="46">
        <f t="shared" si="6"/>
        <v>0</v>
      </c>
      <c r="M105" s="46" t="str">
        <f t="shared" si="8"/>
        <v/>
      </c>
      <c r="N105" s="46" t="str">
        <f t="shared" si="7"/>
        <v/>
      </c>
    </row>
    <row r="106" spans="12:14" x14ac:dyDescent="0.25">
      <c r="L106" s="46">
        <f t="shared" si="6"/>
        <v>0</v>
      </c>
      <c r="M106" s="46" t="str">
        <f t="shared" si="8"/>
        <v/>
      </c>
      <c r="N106" s="46" t="str">
        <f t="shared" si="7"/>
        <v/>
      </c>
    </row>
    <row r="107" spans="12:14" x14ac:dyDescent="0.25">
      <c r="L107" s="46">
        <f t="shared" si="6"/>
        <v>0</v>
      </c>
      <c r="M107" s="46" t="str">
        <f t="shared" si="8"/>
        <v/>
      </c>
      <c r="N107" s="46" t="str">
        <f t="shared" si="7"/>
        <v/>
      </c>
    </row>
    <row r="108" spans="12:14" x14ac:dyDescent="0.25">
      <c r="L108" s="46">
        <f t="shared" si="6"/>
        <v>0</v>
      </c>
      <c r="M108" s="46" t="str">
        <f t="shared" si="8"/>
        <v/>
      </c>
      <c r="N108" s="46" t="str">
        <f t="shared" si="7"/>
        <v/>
      </c>
    </row>
    <row r="109" spans="12:14" x14ac:dyDescent="0.25">
      <c r="L109" s="46">
        <f t="shared" si="6"/>
        <v>0</v>
      </c>
      <c r="M109" s="46" t="str">
        <f t="shared" si="8"/>
        <v/>
      </c>
      <c r="N109" s="46" t="str">
        <f t="shared" si="7"/>
        <v/>
      </c>
    </row>
    <row r="110" spans="12:14" x14ac:dyDescent="0.25">
      <c r="L110" s="46">
        <f t="shared" si="6"/>
        <v>0</v>
      </c>
      <c r="M110" s="46" t="str">
        <f t="shared" si="8"/>
        <v/>
      </c>
      <c r="N110" s="46" t="str">
        <f t="shared" si="7"/>
        <v/>
      </c>
    </row>
    <row r="111" spans="12:14" x14ac:dyDescent="0.25">
      <c r="L111" s="46">
        <f t="shared" si="6"/>
        <v>0</v>
      </c>
      <c r="M111" s="46" t="str">
        <f t="shared" si="8"/>
        <v/>
      </c>
      <c r="N111" s="46" t="str">
        <f t="shared" si="7"/>
        <v/>
      </c>
    </row>
    <row r="112" spans="12:14" x14ac:dyDescent="0.25">
      <c r="L112" s="46">
        <f t="shared" si="6"/>
        <v>0</v>
      </c>
      <c r="M112" s="46" t="str">
        <f t="shared" si="8"/>
        <v/>
      </c>
      <c r="N112" s="46" t="str">
        <f t="shared" si="7"/>
        <v/>
      </c>
    </row>
    <row r="113" spans="12:14" x14ac:dyDescent="0.25">
      <c r="L113" s="46">
        <f t="shared" si="6"/>
        <v>0</v>
      </c>
      <c r="M113" s="46" t="str">
        <f t="shared" si="8"/>
        <v/>
      </c>
      <c r="N113" s="46" t="str">
        <f t="shared" si="7"/>
        <v/>
      </c>
    </row>
    <row r="114" spans="12:14" x14ac:dyDescent="0.25">
      <c r="L114" s="46">
        <f t="shared" si="6"/>
        <v>0</v>
      </c>
      <c r="M114" s="46" t="str">
        <f t="shared" si="8"/>
        <v/>
      </c>
      <c r="N114" s="46" t="str">
        <f t="shared" si="7"/>
        <v/>
      </c>
    </row>
    <row r="115" spans="12:14" x14ac:dyDescent="0.25">
      <c r="L115" s="46">
        <f t="shared" si="6"/>
        <v>0</v>
      </c>
      <c r="M115" s="46" t="str">
        <f t="shared" si="8"/>
        <v/>
      </c>
      <c r="N115" s="46" t="str">
        <f t="shared" si="7"/>
        <v/>
      </c>
    </row>
    <row r="116" spans="12:14" x14ac:dyDescent="0.25">
      <c r="L116" s="46">
        <f t="shared" si="6"/>
        <v>0</v>
      </c>
      <c r="M116" s="46" t="str">
        <f t="shared" si="8"/>
        <v/>
      </c>
      <c r="N116" s="46" t="str">
        <f t="shared" si="7"/>
        <v/>
      </c>
    </row>
    <row r="117" spans="12:14" x14ac:dyDescent="0.25">
      <c r="L117" s="46">
        <f t="shared" si="6"/>
        <v>0</v>
      </c>
      <c r="M117" s="46" t="str">
        <f t="shared" si="8"/>
        <v/>
      </c>
      <c r="N117" s="46" t="str">
        <f t="shared" si="7"/>
        <v/>
      </c>
    </row>
    <row r="118" spans="12:14" x14ac:dyDescent="0.25">
      <c r="L118" s="46">
        <f t="shared" si="6"/>
        <v>0</v>
      </c>
      <c r="M118" s="46" t="str">
        <f t="shared" si="8"/>
        <v/>
      </c>
      <c r="N118" s="46" t="str">
        <f t="shared" si="7"/>
        <v/>
      </c>
    </row>
    <row r="119" spans="12:14" x14ac:dyDescent="0.25">
      <c r="L119" s="46">
        <f t="shared" si="6"/>
        <v>0</v>
      </c>
      <c r="M119" s="46" t="str">
        <f t="shared" si="8"/>
        <v/>
      </c>
      <c r="N119" s="46" t="str">
        <f t="shared" si="7"/>
        <v/>
      </c>
    </row>
    <row r="120" spans="12:14" x14ac:dyDescent="0.25">
      <c r="L120" s="46">
        <f t="shared" si="6"/>
        <v>0</v>
      </c>
      <c r="M120" s="46" t="str">
        <f t="shared" si="8"/>
        <v/>
      </c>
      <c r="N120" s="46" t="str">
        <f t="shared" si="7"/>
        <v/>
      </c>
    </row>
    <row r="121" spans="12:14" x14ac:dyDescent="0.25">
      <c r="L121" s="46">
        <f t="shared" si="6"/>
        <v>0</v>
      </c>
      <c r="M121" s="46" t="str">
        <f t="shared" si="8"/>
        <v/>
      </c>
      <c r="N121" s="46" t="str">
        <f t="shared" si="7"/>
        <v/>
      </c>
    </row>
    <row r="122" spans="12:14" x14ac:dyDescent="0.25">
      <c r="L122" s="46">
        <f t="shared" si="6"/>
        <v>0</v>
      </c>
      <c r="M122" s="46" t="str">
        <f t="shared" si="8"/>
        <v/>
      </c>
      <c r="N122" s="46" t="str">
        <f t="shared" si="7"/>
        <v/>
      </c>
    </row>
    <row r="123" spans="12:14" x14ac:dyDescent="0.25">
      <c r="L123" s="46">
        <f t="shared" si="6"/>
        <v>0</v>
      </c>
      <c r="M123" s="46" t="str">
        <f t="shared" si="8"/>
        <v/>
      </c>
      <c r="N123" s="46" t="str">
        <f t="shared" si="7"/>
        <v/>
      </c>
    </row>
    <row r="124" spans="12:14" x14ac:dyDescent="0.25">
      <c r="L124" s="46">
        <f t="shared" si="6"/>
        <v>0</v>
      </c>
      <c r="M124" s="46" t="str">
        <f t="shared" si="8"/>
        <v/>
      </c>
      <c r="N124" s="46" t="str">
        <f t="shared" si="7"/>
        <v/>
      </c>
    </row>
    <row r="125" spans="12:14" x14ac:dyDescent="0.25">
      <c r="L125" s="46">
        <f t="shared" si="6"/>
        <v>0</v>
      </c>
      <c r="M125" s="46" t="str">
        <f t="shared" si="8"/>
        <v/>
      </c>
      <c r="N125" s="46" t="str">
        <f t="shared" si="7"/>
        <v/>
      </c>
    </row>
    <row r="126" spans="12:14" x14ac:dyDescent="0.25">
      <c r="L126" s="46">
        <f t="shared" si="6"/>
        <v>0</v>
      </c>
      <c r="M126" s="46" t="str">
        <f t="shared" si="8"/>
        <v/>
      </c>
      <c r="N126" s="46" t="str">
        <f t="shared" si="7"/>
        <v/>
      </c>
    </row>
    <row r="127" spans="12:14" x14ac:dyDescent="0.25">
      <c r="L127" s="46">
        <f t="shared" si="6"/>
        <v>0</v>
      </c>
      <c r="M127" s="46" t="str">
        <f t="shared" si="8"/>
        <v/>
      </c>
      <c r="N127" s="46" t="str">
        <f t="shared" si="7"/>
        <v/>
      </c>
    </row>
    <row r="128" spans="12:14" x14ac:dyDescent="0.25">
      <c r="L128" s="46">
        <f t="shared" si="6"/>
        <v>0</v>
      </c>
      <c r="M128" s="46" t="str">
        <f t="shared" si="8"/>
        <v/>
      </c>
      <c r="N128" s="46" t="str">
        <f t="shared" si="7"/>
        <v/>
      </c>
    </row>
    <row r="129" spans="12:14" x14ac:dyDescent="0.25">
      <c r="L129" s="46">
        <f t="shared" si="6"/>
        <v>0</v>
      </c>
      <c r="M129" s="46" t="str">
        <f t="shared" si="8"/>
        <v/>
      </c>
      <c r="N129" s="46" t="str">
        <f t="shared" si="7"/>
        <v/>
      </c>
    </row>
    <row r="130" spans="12:14" x14ac:dyDescent="0.25">
      <c r="L130" s="46">
        <f t="shared" si="6"/>
        <v>0</v>
      </c>
      <c r="M130" s="46" t="str">
        <f t="shared" si="8"/>
        <v/>
      </c>
      <c r="N130" s="46" t="str">
        <f t="shared" si="7"/>
        <v/>
      </c>
    </row>
    <row r="131" spans="12:14" x14ac:dyDescent="0.25">
      <c r="L131" s="46">
        <f t="shared" si="6"/>
        <v>0</v>
      </c>
      <c r="M131" s="46" t="str">
        <f t="shared" si="8"/>
        <v/>
      </c>
      <c r="N131" s="46" t="str">
        <f t="shared" si="7"/>
        <v/>
      </c>
    </row>
    <row r="132" spans="12:14" x14ac:dyDescent="0.25">
      <c r="L132" s="46">
        <f t="shared" si="6"/>
        <v>0</v>
      </c>
      <c r="M132" s="46" t="str">
        <f t="shared" si="8"/>
        <v/>
      </c>
      <c r="N132" s="46" t="str">
        <f t="shared" si="7"/>
        <v/>
      </c>
    </row>
    <row r="133" spans="12:14" x14ac:dyDescent="0.25">
      <c r="L133" s="46">
        <f t="shared" si="6"/>
        <v>0</v>
      </c>
      <c r="M133" s="46" t="str">
        <f t="shared" si="8"/>
        <v/>
      </c>
      <c r="N133" s="46" t="str">
        <f t="shared" si="7"/>
        <v/>
      </c>
    </row>
    <row r="134" spans="12:14" x14ac:dyDescent="0.25">
      <c r="L134" s="46">
        <f t="shared" si="6"/>
        <v>0</v>
      </c>
      <c r="M134" s="46" t="str">
        <f t="shared" si="8"/>
        <v/>
      </c>
      <c r="N134" s="46" t="str">
        <f t="shared" si="7"/>
        <v/>
      </c>
    </row>
    <row r="135" spans="12:14" x14ac:dyDescent="0.25">
      <c r="L135" s="46">
        <f t="shared" si="6"/>
        <v>0</v>
      </c>
      <c r="M135" s="46" t="str">
        <f t="shared" si="8"/>
        <v/>
      </c>
      <c r="N135" s="46" t="str">
        <f t="shared" si="7"/>
        <v/>
      </c>
    </row>
    <row r="136" spans="12:14" x14ac:dyDescent="0.25">
      <c r="L136" s="46">
        <f t="shared" si="6"/>
        <v>0</v>
      </c>
      <c r="M136" s="46" t="str">
        <f t="shared" si="8"/>
        <v/>
      </c>
      <c r="N136" s="46" t="str">
        <f t="shared" si="7"/>
        <v/>
      </c>
    </row>
    <row r="137" spans="12:14" x14ac:dyDescent="0.25">
      <c r="L137" s="46">
        <f t="shared" si="6"/>
        <v>0</v>
      </c>
      <c r="M137" s="46" t="str">
        <f t="shared" si="8"/>
        <v/>
      </c>
      <c r="N137" s="46" t="str">
        <f t="shared" si="7"/>
        <v/>
      </c>
    </row>
    <row r="138" spans="12:14" x14ac:dyDescent="0.25">
      <c r="L138" s="46">
        <f t="shared" si="6"/>
        <v>0</v>
      </c>
      <c r="M138" s="46" t="str">
        <f t="shared" si="8"/>
        <v/>
      </c>
      <c r="N138" s="46" t="str">
        <f t="shared" si="7"/>
        <v/>
      </c>
    </row>
    <row r="139" spans="12:14" x14ac:dyDescent="0.25">
      <c r="L139" s="46">
        <f t="shared" si="6"/>
        <v>0</v>
      </c>
      <c r="M139" s="46" t="str">
        <f t="shared" si="8"/>
        <v/>
      </c>
      <c r="N139" s="46" t="str">
        <f t="shared" si="7"/>
        <v/>
      </c>
    </row>
    <row r="140" spans="12:14" x14ac:dyDescent="0.25">
      <c r="L140" s="46">
        <f t="shared" si="6"/>
        <v>0</v>
      </c>
      <c r="M140" s="46" t="str">
        <f t="shared" si="8"/>
        <v/>
      </c>
      <c r="N140" s="46" t="str">
        <f t="shared" si="7"/>
        <v/>
      </c>
    </row>
    <row r="141" spans="12:14" x14ac:dyDescent="0.25">
      <c r="L141" s="46">
        <f t="shared" si="6"/>
        <v>0</v>
      </c>
      <c r="M141" s="46" t="str">
        <f t="shared" si="8"/>
        <v/>
      </c>
      <c r="N141" s="46" t="str">
        <f t="shared" si="7"/>
        <v/>
      </c>
    </row>
    <row r="142" spans="12:14" x14ac:dyDescent="0.25">
      <c r="L142" s="46">
        <f t="shared" si="6"/>
        <v>0</v>
      </c>
      <c r="M142" s="46" t="str">
        <f t="shared" si="8"/>
        <v/>
      </c>
      <c r="N142" s="46" t="str">
        <f t="shared" si="7"/>
        <v/>
      </c>
    </row>
    <row r="143" spans="12:14" x14ac:dyDescent="0.25">
      <c r="L143" s="46">
        <f t="shared" si="6"/>
        <v>0</v>
      </c>
      <c r="M143" s="46" t="str">
        <f t="shared" si="8"/>
        <v/>
      </c>
      <c r="N143" s="46" t="str">
        <f t="shared" si="7"/>
        <v/>
      </c>
    </row>
    <row r="144" spans="12:14" x14ac:dyDescent="0.25">
      <c r="L144" s="46">
        <f t="shared" si="6"/>
        <v>0</v>
      </c>
      <c r="M144" s="46" t="str">
        <f t="shared" si="8"/>
        <v/>
      </c>
      <c r="N144" s="46" t="str">
        <f t="shared" si="7"/>
        <v/>
      </c>
    </row>
    <row r="145" spans="12:14" x14ac:dyDescent="0.25">
      <c r="L145" s="46">
        <f t="shared" si="6"/>
        <v>0</v>
      </c>
      <c r="M145" s="46" t="str">
        <f t="shared" si="8"/>
        <v/>
      </c>
      <c r="N145" s="46" t="str">
        <f t="shared" si="7"/>
        <v/>
      </c>
    </row>
    <row r="146" spans="12:14" x14ac:dyDescent="0.25">
      <c r="L146" s="46">
        <f t="shared" si="6"/>
        <v>0</v>
      </c>
      <c r="M146" s="46" t="str">
        <f t="shared" si="8"/>
        <v/>
      </c>
      <c r="N146" s="46" t="str">
        <f t="shared" si="7"/>
        <v/>
      </c>
    </row>
    <row r="147" spans="12:14" x14ac:dyDescent="0.25">
      <c r="L147" s="46">
        <f t="shared" si="6"/>
        <v>0</v>
      </c>
      <c r="M147" s="46" t="str">
        <f t="shared" si="8"/>
        <v/>
      </c>
      <c r="N147" s="46" t="str">
        <f t="shared" si="7"/>
        <v/>
      </c>
    </row>
    <row r="148" spans="12:14" x14ac:dyDescent="0.25">
      <c r="L148" s="46">
        <f t="shared" si="6"/>
        <v>0</v>
      </c>
      <c r="M148" s="46" t="str">
        <f t="shared" si="8"/>
        <v/>
      </c>
      <c r="N148" s="46" t="str">
        <f t="shared" si="7"/>
        <v/>
      </c>
    </row>
    <row r="149" spans="12:14" x14ac:dyDescent="0.25">
      <c r="L149" s="46">
        <f t="shared" si="6"/>
        <v>0</v>
      </c>
      <c r="M149" s="46" t="str">
        <f t="shared" si="8"/>
        <v/>
      </c>
      <c r="N149" s="46" t="str">
        <f t="shared" si="7"/>
        <v/>
      </c>
    </row>
    <row r="150" spans="12:14" x14ac:dyDescent="0.25">
      <c r="L150" s="46">
        <f t="shared" si="6"/>
        <v>0</v>
      </c>
      <c r="M150" s="46" t="str">
        <f t="shared" si="8"/>
        <v/>
      </c>
      <c r="N150" s="46" t="str">
        <f t="shared" si="7"/>
        <v/>
      </c>
    </row>
    <row r="151" spans="12:14" x14ac:dyDescent="0.25">
      <c r="L151" s="46">
        <f t="shared" si="6"/>
        <v>0</v>
      </c>
      <c r="M151" s="46" t="str">
        <f t="shared" si="8"/>
        <v/>
      </c>
      <c r="N151" s="46" t="str">
        <f t="shared" si="7"/>
        <v/>
      </c>
    </row>
    <row r="152" spans="12:14" x14ac:dyDescent="0.25">
      <c r="L152" s="46">
        <f t="shared" ref="L152:L215" si="9">J152*K152</f>
        <v>0</v>
      </c>
      <c r="M152" s="46" t="str">
        <f t="shared" si="8"/>
        <v/>
      </c>
      <c r="N152" s="46" t="str">
        <f t="shared" ref="N152:N215" si="10">IF(ISBLANK(H152),"",IF(I152="CIGARS",L152-1,IF(I152="LITTLE CIGAR",0,IF(I152="SMOKELESS TOBACCO",ROUNDUP(((L152-1.2)/0.3),0),IF(I152="SNUS",ROUNDUP(((L152-0.32)/0.08),0),IF(I152="SHISHA",ROUNDUP(((L152-3.5)/0.7),0),IF(I152="LOOSE TOBACCO",ROUNDUP((L152-1.5)/0.3,0),"N/A"))))))*H152)</f>
        <v/>
      </c>
    </row>
    <row r="153" spans="12:14" x14ac:dyDescent="0.25">
      <c r="L153" s="46">
        <f t="shared" si="9"/>
        <v>0</v>
      </c>
      <c r="M153" s="46" t="str">
        <f t="shared" si="8"/>
        <v/>
      </c>
      <c r="N153" s="46" t="str">
        <f t="shared" si="10"/>
        <v/>
      </c>
    </row>
    <row r="154" spans="12:14" x14ac:dyDescent="0.25">
      <c r="L154" s="46">
        <f t="shared" si="9"/>
        <v>0</v>
      </c>
      <c r="M154" s="46" t="str">
        <f t="shared" si="8"/>
        <v/>
      </c>
      <c r="N154" s="46" t="str">
        <f t="shared" si="10"/>
        <v/>
      </c>
    </row>
    <row r="155" spans="12:14" x14ac:dyDescent="0.25">
      <c r="L155" s="46">
        <f t="shared" si="9"/>
        <v>0</v>
      </c>
      <c r="M155" s="46" t="str">
        <f t="shared" si="8"/>
        <v/>
      </c>
      <c r="N155" s="46" t="str">
        <f t="shared" si="10"/>
        <v/>
      </c>
    </row>
    <row r="156" spans="12:14" x14ac:dyDescent="0.25">
      <c r="L156" s="46">
        <f t="shared" si="9"/>
        <v>0</v>
      </c>
      <c r="M156" s="46" t="str">
        <f t="shared" si="8"/>
        <v/>
      </c>
      <c r="N156" s="46" t="str">
        <f t="shared" si="10"/>
        <v/>
      </c>
    </row>
    <row r="157" spans="12:14" x14ac:dyDescent="0.25">
      <c r="L157" s="46">
        <f t="shared" si="9"/>
        <v>0</v>
      </c>
      <c r="M157" s="46" t="str">
        <f t="shared" si="8"/>
        <v/>
      </c>
      <c r="N157" s="46" t="str">
        <f t="shared" si="10"/>
        <v/>
      </c>
    </row>
    <row r="158" spans="12:14" x14ac:dyDescent="0.25">
      <c r="L158" s="46">
        <f t="shared" si="9"/>
        <v>0</v>
      </c>
      <c r="M158" s="46" t="str">
        <f t="shared" si="8"/>
        <v/>
      </c>
      <c r="N158" s="46" t="str">
        <f t="shared" si="10"/>
        <v/>
      </c>
    </row>
    <row r="159" spans="12:14" x14ac:dyDescent="0.25">
      <c r="L159" s="46">
        <f t="shared" si="9"/>
        <v>0</v>
      </c>
      <c r="M159" s="46" t="str">
        <f t="shared" si="8"/>
        <v/>
      </c>
      <c r="N159" s="46" t="str">
        <f t="shared" si="10"/>
        <v/>
      </c>
    </row>
    <row r="160" spans="12:14" x14ac:dyDescent="0.25">
      <c r="L160" s="46">
        <f t="shared" si="9"/>
        <v>0</v>
      </c>
      <c r="M160" s="46" t="str">
        <f t="shared" ref="M160:M223" si="11">IF(ISBLANK(H160),"",IF(I160="LITTLE CIGAR",ROUNDUP(L160/20,0),1)*H160)</f>
        <v/>
      </c>
      <c r="N160" s="46" t="str">
        <f t="shared" si="10"/>
        <v/>
      </c>
    </row>
    <row r="161" spans="12:14" x14ac:dyDescent="0.25">
      <c r="L161" s="46">
        <f t="shared" si="9"/>
        <v>0</v>
      </c>
      <c r="M161" s="46" t="str">
        <f t="shared" si="11"/>
        <v/>
      </c>
      <c r="N161" s="46" t="str">
        <f t="shared" si="10"/>
        <v/>
      </c>
    </row>
    <row r="162" spans="12:14" x14ac:dyDescent="0.25">
      <c r="L162" s="46">
        <f t="shared" si="9"/>
        <v>0</v>
      </c>
      <c r="M162" s="46" t="str">
        <f t="shared" si="11"/>
        <v/>
      </c>
      <c r="N162" s="46" t="str">
        <f t="shared" si="10"/>
        <v/>
      </c>
    </row>
    <row r="163" spans="12:14" x14ac:dyDescent="0.25">
      <c r="L163" s="46">
        <f t="shared" si="9"/>
        <v>0</v>
      </c>
      <c r="M163" s="46" t="str">
        <f t="shared" si="11"/>
        <v/>
      </c>
      <c r="N163" s="46" t="str">
        <f t="shared" si="10"/>
        <v/>
      </c>
    </row>
    <row r="164" spans="12:14" x14ac:dyDescent="0.25">
      <c r="L164" s="46">
        <f t="shared" si="9"/>
        <v>0</v>
      </c>
      <c r="M164" s="46" t="str">
        <f t="shared" si="11"/>
        <v/>
      </c>
      <c r="N164" s="46" t="str">
        <f t="shared" si="10"/>
        <v/>
      </c>
    </row>
    <row r="165" spans="12:14" x14ac:dyDescent="0.25">
      <c r="L165" s="46">
        <f t="shared" si="9"/>
        <v>0</v>
      </c>
      <c r="M165" s="46" t="str">
        <f t="shared" si="11"/>
        <v/>
      </c>
      <c r="N165" s="46" t="str">
        <f t="shared" si="10"/>
        <v/>
      </c>
    </row>
    <row r="166" spans="12:14" x14ac:dyDescent="0.25">
      <c r="L166" s="46">
        <f t="shared" si="9"/>
        <v>0</v>
      </c>
      <c r="M166" s="46" t="str">
        <f t="shared" si="11"/>
        <v/>
      </c>
      <c r="N166" s="46" t="str">
        <f t="shared" si="10"/>
        <v/>
      </c>
    </row>
    <row r="167" spans="12:14" x14ac:dyDescent="0.25">
      <c r="L167" s="46">
        <f t="shared" si="9"/>
        <v>0</v>
      </c>
      <c r="M167" s="46" t="str">
        <f t="shared" si="11"/>
        <v/>
      </c>
      <c r="N167" s="46" t="str">
        <f t="shared" si="10"/>
        <v/>
      </c>
    </row>
    <row r="168" spans="12:14" x14ac:dyDescent="0.25">
      <c r="L168" s="46">
        <f t="shared" si="9"/>
        <v>0</v>
      </c>
      <c r="M168" s="46" t="str">
        <f t="shared" si="11"/>
        <v/>
      </c>
      <c r="N168" s="46" t="str">
        <f t="shared" si="10"/>
        <v/>
      </c>
    </row>
    <row r="169" spans="12:14" x14ac:dyDescent="0.25">
      <c r="L169" s="46">
        <f t="shared" si="9"/>
        <v>0</v>
      </c>
      <c r="M169" s="46" t="str">
        <f t="shared" si="11"/>
        <v/>
      </c>
      <c r="N169" s="46" t="str">
        <f t="shared" si="10"/>
        <v/>
      </c>
    </row>
    <row r="170" spans="12:14" x14ac:dyDescent="0.25">
      <c r="L170" s="46">
        <f t="shared" si="9"/>
        <v>0</v>
      </c>
      <c r="M170" s="46" t="str">
        <f t="shared" si="11"/>
        <v/>
      </c>
      <c r="N170" s="46" t="str">
        <f t="shared" si="10"/>
        <v/>
      </c>
    </row>
    <row r="171" spans="12:14" x14ac:dyDescent="0.25">
      <c r="L171" s="46">
        <f t="shared" si="9"/>
        <v>0</v>
      </c>
      <c r="M171" s="46" t="str">
        <f t="shared" si="11"/>
        <v/>
      </c>
      <c r="N171" s="46" t="str">
        <f t="shared" si="10"/>
        <v/>
      </c>
    </row>
    <row r="172" spans="12:14" x14ac:dyDescent="0.25">
      <c r="L172" s="46">
        <f t="shared" si="9"/>
        <v>0</v>
      </c>
      <c r="M172" s="46" t="str">
        <f t="shared" si="11"/>
        <v/>
      </c>
      <c r="N172" s="46" t="str">
        <f t="shared" si="10"/>
        <v/>
      </c>
    </row>
    <row r="173" spans="12:14" x14ac:dyDescent="0.25">
      <c r="L173" s="46">
        <f t="shared" si="9"/>
        <v>0</v>
      </c>
      <c r="M173" s="46" t="str">
        <f t="shared" si="11"/>
        <v/>
      </c>
      <c r="N173" s="46" t="str">
        <f t="shared" si="10"/>
        <v/>
      </c>
    </row>
    <row r="174" spans="12:14" x14ac:dyDescent="0.25">
      <c r="L174" s="46">
        <f t="shared" si="9"/>
        <v>0</v>
      </c>
      <c r="M174" s="46" t="str">
        <f t="shared" si="11"/>
        <v/>
      </c>
      <c r="N174" s="46" t="str">
        <f t="shared" si="10"/>
        <v/>
      </c>
    </row>
    <row r="175" spans="12:14" x14ac:dyDescent="0.25">
      <c r="L175" s="46">
        <f t="shared" si="9"/>
        <v>0</v>
      </c>
      <c r="M175" s="46" t="str">
        <f t="shared" si="11"/>
        <v/>
      </c>
      <c r="N175" s="46" t="str">
        <f t="shared" si="10"/>
        <v/>
      </c>
    </row>
    <row r="176" spans="12:14" x14ac:dyDescent="0.25">
      <c r="L176" s="46">
        <f t="shared" si="9"/>
        <v>0</v>
      </c>
      <c r="M176" s="46" t="str">
        <f t="shared" si="11"/>
        <v/>
      </c>
      <c r="N176" s="46" t="str">
        <f t="shared" si="10"/>
        <v/>
      </c>
    </row>
    <row r="177" spans="12:14" x14ac:dyDescent="0.25">
      <c r="L177" s="46">
        <f t="shared" si="9"/>
        <v>0</v>
      </c>
      <c r="M177" s="46" t="str">
        <f t="shared" si="11"/>
        <v/>
      </c>
      <c r="N177" s="46" t="str">
        <f t="shared" si="10"/>
        <v/>
      </c>
    </row>
    <row r="178" spans="12:14" x14ac:dyDescent="0.25">
      <c r="L178" s="46">
        <f t="shared" si="9"/>
        <v>0</v>
      </c>
      <c r="M178" s="46" t="str">
        <f t="shared" si="11"/>
        <v/>
      </c>
      <c r="N178" s="46" t="str">
        <f t="shared" si="10"/>
        <v/>
      </c>
    </row>
    <row r="179" spans="12:14" x14ac:dyDescent="0.25">
      <c r="L179" s="46">
        <f t="shared" si="9"/>
        <v>0</v>
      </c>
      <c r="M179" s="46" t="str">
        <f t="shared" si="11"/>
        <v/>
      </c>
      <c r="N179" s="46" t="str">
        <f t="shared" si="10"/>
        <v/>
      </c>
    </row>
    <row r="180" spans="12:14" x14ac:dyDescent="0.25">
      <c r="L180" s="46">
        <f t="shared" si="9"/>
        <v>0</v>
      </c>
      <c r="M180" s="46" t="str">
        <f t="shared" si="11"/>
        <v/>
      </c>
      <c r="N180" s="46" t="str">
        <f t="shared" si="10"/>
        <v/>
      </c>
    </row>
    <row r="181" spans="12:14" x14ac:dyDescent="0.25">
      <c r="L181" s="46">
        <f t="shared" si="9"/>
        <v>0</v>
      </c>
      <c r="M181" s="46" t="str">
        <f t="shared" si="11"/>
        <v/>
      </c>
      <c r="N181" s="46" t="str">
        <f t="shared" si="10"/>
        <v/>
      </c>
    </row>
    <row r="182" spans="12:14" x14ac:dyDescent="0.25">
      <c r="L182" s="46">
        <f t="shared" si="9"/>
        <v>0</v>
      </c>
      <c r="M182" s="46" t="str">
        <f t="shared" si="11"/>
        <v/>
      </c>
      <c r="N182" s="46" t="str">
        <f t="shared" si="10"/>
        <v/>
      </c>
    </row>
    <row r="183" spans="12:14" x14ac:dyDescent="0.25">
      <c r="L183" s="46">
        <f t="shared" si="9"/>
        <v>0</v>
      </c>
      <c r="M183" s="46" t="str">
        <f t="shared" si="11"/>
        <v/>
      </c>
      <c r="N183" s="46" t="str">
        <f t="shared" si="10"/>
        <v/>
      </c>
    </row>
    <row r="184" spans="12:14" x14ac:dyDescent="0.25">
      <c r="L184" s="46">
        <f t="shared" si="9"/>
        <v>0</v>
      </c>
      <c r="M184" s="46" t="str">
        <f t="shared" si="11"/>
        <v/>
      </c>
      <c r="N184" s="46" t="str">
        <f t="shared" si="10"/>
        <v/>
      </c>
    </row>
    <row r="185" spans="12:14" x14ac:dyDescent="0.25">
      <c r="L185" s="46">
        <f t="shared" si="9"/>
        <v>0</v>
      </c>
      <c r="M185" s="46" t="str">
        <f t="shared" si="11"/>
        <v/>
      </c>
      <c r="N185" s="46" t="str">
        <f t="shared" si="10"/>
        <v/>
      </c>
    </row>
    <row r="186" spans="12:14" x14ac:dyDescent="0.25">
      <c r="L186" s="46">
        <f t="shared" si="9"/>
        <v>0</v>
      </c>
      <c r="M186" s="46" t="str">
        <f t="shared" si="11"/>
        <v/>
      </c>
      <c r="N186" s="46" t="str">
        <f t="shared" si="10"/>
        <v/>
      </c>
    </row>
    <row r="187" spans="12:14" x14ac:dyDescent="0.25">
      <c r="L187" s="46">
        <f t="shared" si="9"/>
        <v>0</v>
      </c>
      <c r="M187" s="46" t="str">
        <f t="shared" si="11"/>
        <v/>
      </c>
      <c r="N187" s="46" t="str">
        <f t="shared" si="10"/>
        <v/>
      </c>
    </row>
    <row r="188" spans="12:14" x14ac:dyDescent="0.25">
      <c r="L188" s="46">
        <f t="shared" si="9"/>
        <v>0</v>
      </c>
      <c r="M188" s="46" t="str">
        <f t="shared" si="11"/>
        <v/>
      </c>
      <c r="N188" s="46" t="str">
        <f t="shared" si="10"/>
        <v/>
      </c>
    </row>
    <row r="189" spans="12:14" x14ac:dyDescent="0.25">
      <c r="L189" s="46">
        <f t="shared" si="9"/>
        <v>0</v>
      </c>
      <c r="M189" s="46" t="str">
        <f t="shared" si="11"/>
        <v/>
      </c>
      <c r="N189" s="46" t="str">
        <f t="shared" si="10"/>
        <v/>
      </c>
    </row>
    <row r="190" spans="12:14" x14ac:dyDescent="0.25">
      <c r="L190" s="46">
        <f t="shared" si="9"/>
        <v>0</v>
      </c>
      <c r="M190" s="46" t="str">
        <f t="shared" si="11"/>
        <v/>
      </c>
      <c r="N190" s="46" t="str">
        <f t="shared" si="10"/>
        <v/>
      </c>
    </row>
    <row r="191" spans="12:14" x14ac:dyDescent="0.25">
      <c r="L191" s="46">
        <f t="shared" si="9"/>
        <v>0</v>
      </c>
      <c r="M191" s="46" t="str">
        <f t="shared" si="11"/>
        <v/>
      </c>
      <c r="N191" s="46" t="str">
        <f t="shared" si="10"/>
        <v/>
      </c>
    </row>
    <row r="192" spans="12:14" x14ac:dyDescent="0.25">
      <c r="L192" s="46">
        <f t="shared" si="9"/>
        <v>0</v>
      </c>
      <c r="M192" s="46" t="str">
        <f t="shared" si="11"/>
        <v/>
      </c>
      <c r="N192" s="46" t="str">
        <f t="shared" si="10"/>
        <v/>
      </c>
    </row>
    <row r="193" spans="12:14" x14ac:dyDescent="0.25">
      <c r="L193" s="46">
        <f t="shared" si="9"/>
        <v>0</v>
      </c>
      <c r="M193" s="46" t="str">
        <f t="shared" si="11"/>
        <v/>
      </c>
      <c r="N193" s="46" t="str">
        <f t="shared" si="10"/>
        <v/>
      </c>
    </row>
    <row r="194" spans="12:14" x14ac:dyDescent="0.25">
      <c r="L194" s="46">
        <f t="shared" si="9"/>
        <v>0</v>
      </c>
      <c r="M194" s="46" t="str">
        <f t="shared" si="11"/>
        <v/>
      </c>
      <c r="N194" s="46" t="str">
        <f t="shared" si="10"/>
        <v/>
      </c>
    </row>
    <row r="195" spans="12:14" x14ac:dyDescent="0.25">
      <c r="L195" s="46">
        <f t="shared" si="9"/>
        <v>0</v>
      </c>
      <c r="M195" s="46" t="str">
        <f t="shared" si="11"/>
        <v/>
      </c>
      <c r="N195" s="46" t="str">
        <f t="shared" si="10"/>
        <v/>
      </c>
    </row>
    <row r="196" spans="12:14" x14ac:dyDescent="0.25">
      <c r="L196" s="46">
        <f t="shared" si="9"/>
        <v>0</v>
      </c>
      <c r="M196" s="46" t="str">
        <f t="shared" si="11"/>
        <v/>
      </c>
      <c r="N196" s="46" t="str">
        <f t="shared" si="10"/>
        <v/>
      </c>
    </row>
    <row r="197" spans="12:14" x14ac:dyDescent="0.25">
      <c r="L197" s="46">
        <f t="shared" si="9"/>
        <v>0</v>
      </c>
      <c r="M197" s="46" t="str">
        <f t="shared" si="11"/>
        <v/>
      </c>
      <c r="N197" s="46" t="str">
        <f t="shared" si="10"/>
        <v/>
      </c>
    </row>
    <row r="198" spans="12:14" x14ac:dyDescent="0.25">
      <c r="L198" s="46">
        <f t="shared" si="9"/>
        <v>0</v>
      </c>
      <c r="M198" s="46" t="str">
        <f t="shared" si="11"/>
        <v/>
      </c>
      <c r="N198" s="46" t="str">
        <f t="shared" si="10"/>
        <v/>
      </c>
    </row>
    <row r="199" spans="12:14" x14ac:dyDescent="0.25">
      <c r="L199" s="46">
        <f t="shared" si="9"/>
        <v>0</v>
      </c>
      <c r="M199" s="46" t="str">
        <f t="shared" si="11"/>
        <v/>
      </c>
      <c r="N199" s="46" t="str">
        <f t="shared" si="10"/>
        <v/>
      </c>
    </row>
    <row r="200" spans="12:14" x14ac:dyDescent="0.25">
      <c r="L200" s="46">
        <f t="shared" si="9"/>
        <v>0</v>
      </c>
      <c r="M200" s="46" t="str">
        <f t="shared" si="11"/>
        <v/>
      </c>
      <c r="N200" s="46" t="str">
        <f t="shared" si="10"/>
        <v/>
      </c>
    </row>
    <row r="201" spans="12:14" x14ac:dyDescent="0.25">
      <c r="L201" s="46">
        <f t="shared" si="9"/>
        <v>0</v>
      </c>
      <c r="M201" s="46" t="str">
        <f t="shared" si="11"/>
        <v/>
      </c>
      <c r="N201" s="46" t="str">
        <f t="shared" si="10"/>
        <v/>
      </c>
    </row>
    <row r="202" spans="12:14" x14ac:dyDescent="0.25">
      <c r="L202" s="46">
        <f t="shared" si="9"/>
        <v>0</v>
      </c>
      <c r="M202" s="46" t="str">
        <f t="shared" si="11"/>
        <v/>
      </c>
      <c r="N202" s="46" t="str">
        <f t="shared" si="10"/>
        <v/>
      </c>
    </row>
    <row r="203" spans="12:14" x14ac:dyDescent="0.25">
      <c r="L203" s="46">
        <f t="shared" si="9"/>
        <v>0</v>
      </c>
      <c r="M203" s="46" t="str">
        <f t="shared" si="11"/>
        <v/>
      </c>
      <c r="N203" s="46" t="str">
        <f t="shared" si="10"/>
        <v/>
      </c>
    </row>
    <row r="204" spans="12:14" x14ac:dyDescent="0.25">
      <c r="L204" s="46">
        <f t="shared" si="9"/>
        <v>0</v>
      </c>
      <c r="M204" s="46" t="str">
        <f t="shared" si="11"/>
        <v/>
      </c>
      <c r="N204" s="46" t="str">
        <f t="shared" si="10"/>
        <v/>
      </c>
    </row>
    <row r="205" spans="12:14" x14ac:dyDescent="0.25">
      <c r="L205" s="46">
        <f t="shared" si="9"/>
        <v>0</v>
      </c>
      <c r="M205" s="46" t="str">
        <f t="shared" si="11"/>
        <v/>
      </c>
      <c r="N205" s="46" t="str">
        <f t="shared" si="10"/>
        <v/>
      </c>
    </row>
    <row r="206" spans="12:14" x14ac:dyDescent="0.25">
      <c r="L206" s="46">
        <f t="shared" si="9"/>
        <v>0</v>
      </c>
      <c r="M206" s="46" t="str">
        <f t="shared" si="11"/>
        <v/>
      </c>
      <c r="N206" s="46" t="str">
        <f t="shared" si="10"/>
        <v/>
      </c>
    </row>
    <row r="207" spans="12:14" x14ac:dyDescent="0.25">
      <c r="L207" s="46">
        <f t="shared" si="9"/>
        <v>0</v>
      </c>
      <c r="M207" s="46" t="str">
        <f t="shared" si="11"/>
        <v/>
      </c>
      <c r="N207" s="46" t="str">
        <f t="shared" si="10"/>
        <v/>
      </c>
    </row>
    <row r="208" spans="12:14" x14ac:dyDescent="0.25">
      <c r="L208" s="46">
        <f t="shared" si="9"/>
        <v>0</v>
      </c>
      <c r="M208" s="46" t="str">
        <f t="shared" si="11"/>
        <v/>
      </c>
      <c r="N208" s="46" t="str">
        <f t="shared" si="10"/>
        <v/>
      </c>
    </row>
    <row r="209" spans="12:14" x14ac:dyDescent="0.25">
      <c r="L209" s="46">
        <f t="shared" si="9"/>
        <v>0</v>
      </c>
      <c r="M209" s="46" t="str">
        <f t="shared" si="11"/>
        <v/>
      </c>
      <c r="N209" s="46" t="str">
        <f t="shared" si="10"/>
        <v/>
      </c>
    </row>
    <row r="210" spans="12:14" x14ac:dyDescent="0.25">
      <c r="L210" s="46">
        <f t="shared" si="9"/>
        <v>0</v>
      </c>
      <c r="M210" s="46" t="str">
        <f t="shared" si="11"/>
        <v/>
      </c>
      <c r="N210" s="46" t="str">
        <f t="shared" si="10"/>
        <v/>
      </c>
    </row>
    <row r="211" spans="12:14" x14ac:dyDescent="0.25">
      <c r="L211" s="46">
        <f t="shared" si="9"/>
        <v>0</v>
      </c>
      <c r="M211" s="46" t="str">
        <f t="shared" si="11"/>
        <v/>
      </c>
      <c r="N211" s="46" t="str">
        <f t="shared" si="10"/>
        <v/>
      </c>
    </row>
    <row r="212" spans="12:14" x14ac:dyDescent="0.25">
      <c r="L212" s="46">
        <f t="shared" si="9"/>
        <v>0</v>
      </c>
      <c r="M212" s="46" t="str">
        <f t="shared" si="11"/>
        <v/>
      </c>
      <c r="N212" s="46" t="str">
        <f t="shared" si="10"/>
        <v/>
      </c>
    </row>
    <row r="213" spans="12:14" x14ac:dyDescent="0.25">
      <c r="L213" s="46">
        <f t="shared" si="9"/>
        <v>0</v>
      </c>
      <c r="M213" s="46" t="str">
        <f t="shared" si="11"/>
        <v/>
      </c>
      <c r="N213" s="46" t="str">
        <f t="shared" si="10"/>
        <v/>
      </c>
    </row>
    <row r="214" spans="12:14" x14ac:dyDescent="0.25">
      <c r="L214" s="46">
        <f t="shared" si="9"/>
        <v>0</v>
      </c>
      <c r="M214" s="46" t="str">
        <f t="shared" si="11"/>
        <v/>
      </c>
      <c r="N214" s="46" t="str">
        <f t="shared" si="10"/>
        <v/>
      </c>
    </row>
    <row r="215" spans="12:14" x14ac:dyDescent="0.25">
      <c r="L215" s="46">
        <f t="shared" si="9"/>
        <v>0</v>
      </c>
      <c r="M215" s="46" t="str">
        <f t="shared" si="11"/>
        <v/>
      </c>
      <c r="N215" s="46" t="str">
        <f t="shared" si="10"/>
        <v/>
      </c>
    </row>
    <row r="216" spans="12:14" x14ac:dyDescent="0.25">
      <c r="L216" s="46">
        <f t="shared" ref="L216:L279" si="12">J216*K216</f>
        <v>0</v>
      </c>
      <c r="M216" s="46" t="str">
        <f t="shared" si="11"/>
        <v/>
      </c>
      <c r="N216" s="46" t="str">
        <f t="shared" ref="N216:N279" si="13">IF(ISBLANK(H216),"",IF(I216="CIGARS",L216-1,IF(I216="LITTLE CIGAR",0,IF(I216="SMOKELESS TOBACCO",ROUNDUP(((L216-1.2)/0.3),0),IF(I216="SNUS",ROUNDUP(((L216-0.32)/0.08),0),IF(I216="SHISHA",ROUNDUP(((L216-3.5)/0.7),0),IF(I216="LOOSE TOBACCO",ROUNDUP((L216-1.5)/0.3,0),"N/A"))))))*H216)</f>
        <v/>
      </c>
    </row>
    <row r="217" spans="12:14" x14ac:dyDescent="0.25">
      <c r="L217" s="46">
        <f t="shared" si="12"/>
        <v>0</v>
      </c>
      <c r="M217" s="46" t="str">
        <f t="shared" si="11"/>
        <v/>
      </c>
      <c r="N217" s="46" t="str">
        <f t="shared" si="13"/>
        <v/>
      </c>
    </row>
    <row r="218" spans="12:14" x14ac:dyDescent="0.25">
      <c r="L218" s="46">
        <f t="shared" si="12"/>
        <v>0</v>
      </c>
      <c r="M218" s="46" t="str">
        <f t="shared" si="11"/>
        <v/>
      </c>
      <c r="N218" s="46" t="str">
        <f t="shared" si="13"/>
        <v/>
      </c>
    </row>
    <row r="219" spans="12:14" x14ac:dyDescent="0.25">
      <c r="L219" s="46">
        <f t="shared" si="12"/>
        <v>0</v>
      </c>
      <c r="M219" s="46" t="str">
        <f t="shared" si="11"/>
        <v/>
      </c>
      <c r="N219" s="46" t="str">
        <f t="shared" si="13"/>
        <v/>
      </c>
    </row>
    <row r="220" spans="12:14" x14ac:dyDescent="0.25">
      <c r="L220" s="46">
        <f t="shared" si="12"/>
        <v>0</v>
      </c>
      <c r="M220" s="46" t="str">
        <f t="shared" si="11"/>
        <v/>
      </c>
      <c r="N220" s="46" t="str">
        <f t="shared" si="13"/>
        <v/>
      </c>
    </row>
    <row r="221" spans="12:14" x14ac:dyDescent="0.25">
      <c r="L221" s="46">
        <f t="shared" si="12"/>
        <v>0</v>
      </c>
      <c r="M221" s="46" t="str">
        <f t="shared" si="11"/>
        <v/>
      </c>
      <c r="N221" s="46" t="str">
        <f t="shared" si="13"/>
        <v/>
      </c>
    </row>
    <row r="222" spans="12:14" x14ac:dyDescent="0.25">
      <c r="L222" s="46">
        <f t="shared" si="12"/>
        <v>0</v>
      </c>
      <c r="M222" s="46" t="str">
        <f t="shared" si="11"/>
        <v/>
      </c>
      <c r="N222" s="46" t="str">
        <f t="shared" si="13"/>
        <v/>
      </c>
    </row>
    <row r="223" spans="12:14" x14ac:dyDescent="0.25">
      <c r="L223" s="46">
        <f t="shared" si="12"/>
        <v>0</v>
      </c>
      <c r="M223" s="46" t="str">
        <f t="shared" si="11"/>
        <v/>
      </c>
      <c r="N223" s="46" t="str">
        <f t="shared" si="13"/>
        <v/>
      </c>
    </row>
    <row r="224" spans="12:14" x14ac:dyDescent="0.25">
      <c r="L224" s="46">
        <f t="shared" si="12"/>
        <v>0</v>
      </c>
      <c r="M224" s="46" t="str">
        <f t="shared" ref="M224:M287" si="14">IF(ISBLANK(H224),"",IF(I224="LITTLE CIGAR",ROUNDUP(L224/20,0),1)*H224)</f>
        <v/>
      </c>
      <c r="N224" s="46" t="str">
        <f t="shared" si="13"/>
        <v/>
      </c>
    </row>
    <row r="225" spans="12:14" x14ac:dyDescent="0.25">
      <c r="L225" s="46">
        <f t="shared" si="12"/>
        <v>0</v>
      </c>
      <c r="M225" s="46" t="str">
        <f t="shared" si="14"/>
        <v/>
      </c>
      <c r="N225" s="46" t="str">
        <f t="shared" si="13"/>
        <v/>
      </c>
    </row>
    <row r="226" spans="12:14" x14ac:dyDescent="0.25">
      <c r="L226" s="46">
        <f t="shared" si="12"/>
        <v>0</v>
      </c>
      <c r="M226" s="46" t="str">
        <f t="shared" si="14"/>
        <v/>
      </c>
      <c r="N226" s="46" t="str">
        <f t="shared" si="13"/>
        <v/>
      </c>
    </row>
    <row r="227" spans="12:14" x14ac:dyDescent="0.25">
      <c r="L227" s="46">
        <f t="shared" si="12"/>
        <v>0</v>
      </c>
      <c r="M227" s="46" t="str">
        <f t="shared" si="14"/>
        <v/>
      </c>
      <c r="N227" s="46" t="str">
        <f t="shared" si="13"/>
        <v/>
      </c>
    </row>
    <row r="228" spans="12:14" x14ac:dyDescent="0.25">
      <c r="L228" s="46">
        <f t="shared" si="12"/>
        <v>0</v>
      </c>
      <c r="M228" s="46" t="str">
        <f t="shared" si="14"/>
        <v/>
      </c>
      <c r="N228" s="46" t="str">
        <f t="shared" si="13"/>
        <v/>
      </c>
    </row>
    <row r="229" spans="12:14" x14ac:dyDescent="0.25">
      <c r="L229" s="46">
        <f t="shared" si="12"/>
        <v>0</v>
      </c>
      <c r="M229" s="46" t="str">
        <f t="shared" si="14"/>
        <v/>
      </c>
      <c r="N229" s="46" t="str">
        <f t="shared" si="13"/>
        <v/>
      </c>
    </row>
    <row r="230" spans="12:14" x14ac:dyDescent="0.25">
      <c r="L230" s="46">
        <f t="shared" si="12"/>
        <v>0</v>
      </c>
      <c r="M230" s="46" t="str">
        <f t="shared" si="14"/>
        <v/>
      </c>
      <c r="N230" s="46" t="str">
        <f t="shared" si="13"/>
        <v/>
      </c>
    </row>
    <row r="231" spans="12:14" x14ac:dyDescent="0.25">
      <c r="L231" s="46">
        <f t="shared" si="12"/>
        <v>0</v>
      </c>
      <c r="M231" s="46" t="str">
        <f t="shared" si="14"/>
        <v/>
      </c>
      <c r="N231" s="46" t="str">
        <f t="shared" si="13"/>
        <v/>
      </c>
    </row>
    <row r="232" spans="12:14" x14ac:dyDescent="0.25">
      <c r="L232" s="46">
        <f t="shared" si="12"/>
        <v>0</v>
      </c>
      <c r="M232" s="46" t="str">
        <f t="shared" si="14"/>
        <v/>
      </c>
      <c r="N232" s="46" t="str">
        <f t="shared" si="13"/>
        <v/>
      </c>
    </row>
    <row r="233" spans="12:14" x14ac:dyDescent="0.25">
      <c r="L233" s="46">
        <f t="shared" si="12"/>
        <v>0</v>
      </c>
      <c r="M233" s="46" t="str">
        <f t="shared" si="14"/>
        <v/>
      </c>
      <c r="N233" s="46" t="str">
        <f t="shared" si="13"/>
        <v/>
      </c>
    </row>
    <row r="234" spans="12:14" x14ac:dyDescent="0.25">
      <c r="L234" s="46">
        <f t="shared" si="12"/>
        <v>0</v>
      </c>
      <c r="M234" s="46" t="str">
        <f t="shared" si="14"/>
        <v/>
      </c>
      <c r="N234" s="46" t="str">
        <f t="shared" si="13"/>
        <v/>
      </c>
    </row>
    <row r="235" spans="12:14" x14ac:dyDescent="0.25">
      <c r="L235" s="46">
        <f t="shared" si="12"/>
        <v>0</v>
      </c>
      <c r="M235" s="46" t="str">
        <f t="shared" si="14"/>
        <v/>
      </c>
      <c r="N235" s="46" t="str">
        <f t="shared" si="13"/>
        <v/>
      </c>
    </row>
    <row r="236" spans="12:14" x14ac:dyDescent="0.25">
      <c r="L236" s="46">
        <f t="shared" si="12"/>
        <v>0</v>
      </c>
      <c r="M236" s="46" t="str">
        <f t="shared" si="14"/>
        <v/>
      </c>
      <c r="N236" s="46" t="str">
        <f t="shared" si="13"/>
        <v/>
      </c>
    </row>
    <row r="237" spans="12:14" x14ac:dyDescent="0.25">
      <c r="L237" s="46">
        <f t="shared" si="12"/>
        <v>0</v>
      </c>
      <c r="M237" s="46" t="str">
        <f t="shared" si="14"/>
        <v/>
      </c>
      <c r="N237" s="46" t="str">
        <f t="shared" si="13"/>
        <v/>
      </c>
    </row>
    <row r="238" spans="12:14" x14ac:dyDescent="0.25">
      <c r="L238" s="46">
        <f t="shared" si="12"/>
        <v>0</v>
      </c>
      <c r="M238" s="46" t="str">
        <f t="shared" si="14"/>
        <v/>
      </c>
      <c r="N238" s="46" t="str">
        <f t="shared" si="13"/>
        <v/>
      </c>
    </row>
    <row r="239" spans="12:14" x14ac:dyDescent="0.25">
      <c r="L239" s="46">
        <f t="shared" si="12"/>
        <v>0</v>
      </c>
      <c r="M239" s="46" t="str">
        <f t="shared" si="14"/>
        <v/>
      </c>
      <c r="N239" s="46" t="str">
        <f t="shared" si="13"/>
        <v/>
      </c>
    </row>
    <row r="240" spans="12:14" x14ac:dyDescent="0.25">
      <c r="L240" s="46">
        <f t="shared" si="12"/>
        <v>0</v>
      </c>
      <c r="M240" s="46" t="str">
        <f t="shared" si="14"/>
        <v/>
      </c>
      <c r="N240" s="46" t="str">
        <f t="shared" si="13"/>
        <v/>
      </c>
    </row>
    <row r="241" spans="12:14" x14ac:dyDescent="0.25">
      <c r="L241" s="46">
        <f t="shared" si="12"/>
        <v>0</v>
      </c>
      <c r="M241" s="46" t="str">
        <f t="shared" si="14"/>
        <v/>
      </c>
      <c r="N241" s="46" t="str">
        <f t="shared" si="13"/>
        <v/>
      </c>
    </row>
    <row r="242" spans="12:14" x14ac:dyDescent="0.25">
      <c r="L242" s="46">
        <f t="shared" si="12"/>
        <v>0</v>
      </c>
      <c r="M242" s="46" t="str">
        <f t="shared" si="14"/>
        <v/>
      </c>
      <c r="N242" s="46" t="str">
        <f t="shared" si="13"/>
        <v/>
      </c>
    </row>
    <row r="243" spans="12:14" x14ac:dyDescent="0.25">
      <c r="L243" s="46">
        <f t="shared" si="12"/>
        <v>0</v>
      </c>
      <c r="M243" s="46" t="str">
        <f t="shared" si="14"/>
        <v/>
      </c>
      <c r="N243" s="46" t="str">
        <f t="shared" si="13"/>
        <v/>
      </c>
    </row>
    <row r="244" spans="12:14" x14ac:dyDescent="0.25">
      <c r="L244" s="46">
        <f t="shared" si="12"/>
        <v>0</v>
      </c>
      <c r="M244" s="46" t="str">
        <f t="shared" si="14"/>
        <v/>
      </c>
      <c r="N244" s="46" t="str">
        <f t="shared" si="13"/>
        <v/>
      </c>
    </row>
    <row r="245" spans="12:14" x14ac:dyDescent="0.25">
      <c r="L245" s="46">
        <f t="shared" si="12"/>
        <v>0</v>
      </c>
      <c r="M245" s="46" t="str">
        <f t="shared" si="14"/>
        <v/>
      </c>
      <c r="N245" s="46" t="str">
        <f t="shared" si="13"/>
        <v/>
      </c>
    </row>
    <row r="246" spans="12:14" x14ac:dyDescent="0.25">
      <c r="L246" s="46">
        <f t="shared" si="12"/>
        <v>0</v>
      </c>
      <c r="M246" s="46" t="str">
        <f t="shared" si="14"/>
        <v/>
      </c>
      <c r="N246" s="46" t="str">
        <f t="shared" si="13"/>
        <v/>
      </c>
    </row>
    <row r="247" spans="12:14" x14ac:dyDescent="0.25">
      <c r="L247" s="46">
        <f t="shared" si="12"/>
        <v>0</v>
      </c>
      <c r="M247" s="46" t="str">
        <f t="shared" si="14"/>
        <v/>
      </c>
      <c r="N247" s="46" t="str">
        <f t="shared" si="13"/>
        <v/>
      </c>
    </row>
    <row r="248" spans="12:14" x14ac:dyDescent="0.25">
      <c r="L248" s="46">
        <f t="shared" si="12"/>
        <v>0</v>
      </c>
      <c r="M248" s="46" t="str">
        <f t="shared" si="14"/>
        <v/>
      </c>
      <c r="N248" s="46" t="str">
        <f t="shared" si="13"/>
        <v/>
      </c>
    </row>
    <row r="249" spans="12:14" x14ac:dyDescent="0.25">
      <c r="L249" s="46">
        <f t="shared" si="12"/>
        <v>0</v>
      </c>
      <c r="M249" s="46" t="str">
        <f t="shared" si="14"/>
        <v/>
      </c>
      <c r="N249" s="46" t="str">
        <f t="shared" si="13"/>
        <v/>
      </c>
    </row>
    <row r="250" spans="12:14" x14ac:dyDescent="0.25">
      <c r="L250" s="46">
        <f t="shared" si="12"/>
        <v>0</v>
      </c>
      <c r="M250" s="46" t="str">
        <f t="shared" si="14"/>
        <v/>
      </c>
      <c r="N250" s="46" t="str">
        <f t="shared" si="13"/>
        <v/>
      </c>
    </row>
    <row r="251" spans="12:14" x14ac:dyDescent="0.25">
      <c r="L251" s="46">
        <f t="shared" si="12"/>
        <v>0</v>
      </c>
      <c r="M251" s="46" t="str">
        <f t="shared" si="14"/>
        <v/>
      </c>
      <c r="N251" s="46" t="str">
        <f t="shared" si="13"/>
        <v/>
      </c>
    </row>
    <row r="252" spans="12:14" x14ac:dyDescent="0.25">
      <c r="L252" s="46">
        <f t="shared" si="12"/>
        <v>0</v>
      </c>
      <c r="M252" s="46" t="str">
        <f t="shared" si="14"/>
        <v/>
      </c>
      <c r="N252" s="46" t="str">
        <f t="shared" si="13"/>
        <v/>
      </c>
    </row>
    <row r="253" spans="12:14" x14ac:dyDescent="0.25">
      <c r="L253" s="46">
        <f t="shared" si="12"/>
        <v>0</v>
      </c>
      <c r="M253" s="46" t="str">
        <f t="shared" si="14"/>
        <v/>
      </c>
      <c r="N253" s="46" t="str">
        <f t="shared" si="13"/>
        <v/>
      </c>
    </row>
    <row r="254" spans="12:14" x14ac:dyDescent="0.25">
      <c r="L254" s="46">
        <f t="shared" si="12"/>
        <v>0</v>
      </c>
      <c r="M254" s="46" t="str">
        <f t="shared" si="14"/>
        <v/>
      </c>
      <c r="N254" s="46" t="str">
        <f t="shared" si="13"/>
        <v/>
      </c>
    </row>
    <row r="255" spans="12:14" x14ac:dyDescent="0.25">
      <c r="L255" s="46">
        <f t="shared" si="12"/>
        <v>0</v>
      </c>
      <c r="M255" s="46" t="str">
        <f t="shared" si="14"/>
        <v/>
      </c>
      <c r="N255" s="46" t="str">
        <f t="shared" si="13"/>
        <v/>
      </c>
    </row>
    <row r="256" spans="12:14" x14ac:dyDescent="0.25">
      <c r="L256" s="46">
        <f t="shared" si="12"/>
        <v>0</v>
      </c>
      <c r="M256" s="46" t="str">
        <f t="shared" si="14"/>
        <v/>
      </c>
      <c r="N256" s="46" t="str">
        <f t="shared" si="13"/>
        <v/>
      </c>
    </row>
    <row r="257" spans="12:14" x14ac:dyDescent="0.25">
      <c r="L257" s="46">
        <f t="shared" si="12"/>
        <v>0</v>
      </c>
      <c r="M257" s="46" t="str">
        <f t="shared" si="14"/>
        <v/>
      </c>
      <c r="N257" s="46" t="str">
        <f t="shared" si="13"/>
        <v/>
      </c>
    </row>
    <row r="258" spans="12:14" x14ac:dyDescent="0.25">
      <c r="L258" s="46">
        <f t="shared" si="12"/>
        <v>0</v>
      </c>
      <c r="M258" s="46" t="str">
        <f t="shared" si="14"/>
        <v/>
      </c>
      <c r="N258" s="46" t="str">
        <f t="shared" si="13"/>
        <v/>
      </c>
    </row>
    <row r="259" spans="12:14" x14ac:dyDescent="0.25">
      <c r="L259" s="46">
        <f t="shared" si="12"/>
        <v>0</v>
      </c>
      <c r="M259" s="46" t="str">
        <f t="shared" si="14"/>
        <v/>
      </c>
      <c r="N259" s="46" t="str">
        <f t="shared" si="13"/>
        <v/>
      </c>
    </row>
    <row r="260" spans="12:14" x14ac:dyDescent="0.25">
      <c r="L260" s="46">
        <f t="shared" si="12"/>
        <v>0</v>
      </c>
      <c r="M260" s="46" t="str">
        <f t="shared" si="14"/>
        <v/>
      </c>
      <c r="N260" s="46" t="str">
        <f t="shared" si="13"/>
        <v/>
      </c>
    </row>
    <row r="261" spans="12:14" x14ac:dyDescent="0.25">
      <c r="L261" s="46">
        <f t="shared" si="12"/>
        <v>0</v>
      </c>
      <c r="M261" s="46" t="str">
        <f t="shared" si="14"/>
        <v/>
      </c>
      <c r="N261" s="46" t="str">
        <f t="shared" si="13"/>
        <v/>
      </c>
    </row>
    <row r="262" spans="12:14" x14ac:dyDescent="0.25">
      <c r="L262" s="46">
        <f t="shared" si="12"/>
        <v>0</v>
      </c>
      <c r="M262" s="46" t="str">
        <f t="shared" si="14"/>
        <v/>
      </c>
      <c r="N262" s="46" t="str">
        <f t="shared" si="13"/>
        <v/>
      </c>
    </row>
    <row r="263" spans="12:14" x14ac:dyDescent="0.25">
      <c r="L263" s="46">
        <f t="shared" si="12"/>
        <v>0</v>
      </c>
      <c r="M263" s="46" t="str">
        <f t="shared" si="14"/>
        <v/>
      </c>
      <c r="N263" s="46" t="str">
        <f t="shared" si="13"/>
        <v/>
      </c>
    </row>
    <row r="264" spans="12:14" x14ac:dyDescent="0.25">
      <c r="L264" s="46">
        <f t="shared" si="12"/>
        <v>0</v>
      </c>
      <c r="M264" s="46" t="str">
        <f t="shared" si="14"/>
        <v/>
      </c>
      <c r="N264" s="46" t="str">
        <f t="shared" si="13"/>
        <v/>
      </c>
    </row>
    <row r="265" spans="12:14" x14ac:dyDescent="0.25">
      <c r="L265" s="46">
        <f t="shared" si="12"/>
        <v>0</v>
      </c>
      <c r="M265" s="46" t="str">
        <f t="shared" si="14"/>
        <v/>
      </c>
      <c r="N265" s="46" t="str">
        <f t="shared" si="13"/>
        <v/>
      </c>
    </row>
    <row r="266" spans="12:14" x14ac:dyDescent="0.25">
      <c r="L266" s="46">
        <f t="shared" si="12"/>
        <v>0</v>
      </c>
      <c r="M266" s="46" t="str">
        <f t="shared" si="14"/>
        <v/>
      </c>
      <c r="N266" s="46" t="str">
        <f t="shared" si="13"/>
        <v/>
      </c>
    </row>
    <row r="267" spans="12:14" x14ac:dyDescent="0.25">
      <c r="L267" s="46">
        <f t="shared" si="12"/>
        <v>0</v>
      </c>
      <c r="M267" s="46" t="str">
        <f t="shared" si="14"/>
        <v/>
      </c>
      <c r="N267" s="46" t="str">
        <f t="shared" si="13"/>
        <v/>
      </c>
    </row>
    <row r="268" spans="12:14" x14ac:dyDescent="0.25">
      <c r="L268" s="46">
        <f t="shared" si="12"/>
        <v>0</v>
      </c>
      <c r="M268" s="46" t="str">
        <f t="shared" si="14"/>
        <v/>
      </c>
      <c r="N268" s="46" t="str">
        <f t="shared" si="13"/>
        <v/>
      </c>
    </row>
    <row r="269" spans="12:14" x14ac:dyDescent="0.25">
      <c r="L269" s="46">
        <f t="shared" si="12"/>
        <v>0</v>
      </c>
      <c r="M269" s="46" t="str">
        <f t="shared" si="14"/>
        <v/>
      </c>
      <c r="N269" s="46" t="str">
        <f t="shared" si="13"/>
        <v/>
      </c>
    </row>
    <row r="270" spans="12:14" x14ac:dyDescent="0.25">
      <c r="L270" s="46">
        <f t="shared" si="12"/>
        <v>0</v>
      </c>
      <c r="M270" s="46" t="str">
        <f t="shared" si="14"/>
        <v/>
      </c>
      <c r="N270" s="46" t="str">
        <f t="shared" si="13"/>
        <v/>
      </c>
    </row>
    <row r="271" spans="12:14" x14ac:dyDescent="0.25">
      <c r="L271" s="46">
        <f t="shared" si="12"/>
        <v>0</v>
      </c>
      <c r="M271" s="46" t="str">
        <f t="shared" si="14"/>
        <v/>
      </c>
      <c r="N271" s="46" t="str">
        <f t="shared" si="13"/>
        <v/>
      </c>
    </row>
    <row r="272" spans="12:14" x14ac:dyDescent="0.25">
      <c r="L272" s="46">
        <f t="shared" si="12"/>
        <v>0</v>
      </c>
      <c r="M272" s="46" t="str">
        <f t="shared" si="14"/>
        <v/>
      </c>
      <c r="N272" s="46" t="str">
        <f t="shared" si="13"/>
        <v/>
      </c>
    </row>
    <row r="273" spans="12:14" x14ac:dyDescent="0.25">
      <c r="L273" s="46">
        <f t="shared" si="12"/>
        <v>0</v>
      </c>
      <c r="M273" s="46" t="str">
        <f t="shared" si="14"/>
        <v/>
      </c>
      <c r="N273" s="46" t="str">
        <f t="shared" si="13"/>
        <v/>
      </c>
    </row>
    <row r="274" spans="12:14" x14ac:dyDescent="0.25">
      <c r="L274" s="46">
        <f t="shared" si="12"/>
        <v>0</v>
      </c>
      <c r="M274" s="46" t="str">
        <f t="shared" si="14"/>
        <v/>
      </c>
      <c r="N274" s="46" t="str">
        <f t="shared" si="13"/>
        <v/>
      </c>
    </row>
    <row r="275" spans="12:14" x14ac:dyDescent="0.25">
      <c r="L275" s="46">
        <f t="shared" si="12"/>
        <v>0</v>
      </c>
      <c r="M275" s="46" t="str">
        <f t="shared" si="14"/>
        <v/>
      </c>
      <c r="N275" s="46" t="str">
        <f t="shared" si="13"/>
        <v/>
      </c>
    </row>
    <row r="276" spans="12:14" x14ac:dyDescent="0.25">
      <c r="L276" s="46">
        <f t="shared" si="12"/>
        <v>0</v>
      </c>
      <c r="M276" s="46" t="str">
        <f t="shared" si="14"/>
        <v/>
      </c>
      <c r="N276" s="46" t="str">
        <f t="shared" si="13"/>
        <v/>
      </c>
    </row>
    <row r="277" spans="12:14" x14ac:dyDescent="0.25">
      <c r="L277" s="46">
        <f t="shared" si="12"/>
        <v>0</v>
      </c>
      <c r="M277" s="46" t="str">
        <f t="shared" si="14"/>
        <v/>
      </c>
      <c r="N277" s="46" t="str">
        <f t="shared" si="13"/>
        <v/>
      </c>
    </row>
    <row r="278" spans="12:14" x14ac:dyDescent="0.25">
      <c r="L278" s="46">
        <f t="shared" si="12"/>
        <v>0</v>
      </c>
      <c r="M278" s="46" t="str">
        <f t="shared" si="14"/>
        <v/>
      </c>
      <c r="N278" s="46" t="str">
        <f t="shared" si="13"/>
        <v/>
      </c>
    </row>
    <row r="279" spans="12:14" x14ac:dyDescent="0.25">
      <c r="L279" s="46">
        <f t="shared" si="12"/>
        <v>0</v>
      </c>
      <c r="M279" s="46" t="str">
        <f t="shared" si="14"/>
        <v/>
      </c>
      <c r="N279" s="46" t="str">
        <f t="shared" si="13"/>
        <v/>
      </c>
    </row>
    <row r="280" spans="12:14" x14ac:dyDescent="0.25">
      <c r="L280" s="46">
        <f t="shared" ref="L280:L343" si="15">J280*K280</f>
        <v>0</v>
      </c>
      <c r="M280" s="46" t="str">
        <f t="shared" si="14"/>
        <v/>
      </c>
      <c r="N280" s="46" t="str">
        <f t="shared" ref="N280:N343" si="16">IF(ISBLANK(H280),"",IF(I280="CIGARS",L280-1,IF(I280="LITTLE CIGAR",0,IF(I280="SMOKELESS TOBACCO",ROUNDUP(((L280-1.2)/0.3),0),IF(I280="SNUS",ROUNDUP(((L280-0.32)/0.08),0),IF(I280="SHISHA",ROUNDUP(((L280-3.5)/0.7),0),IF(I280="LOOSE TOBACCO",ROUNDUP((L280-1.5)/0.3,0),"N/A"))))))*H280)</f>
        <v/>
      </c>
    </row>
    <row r="281" spans="12:14" x14ac:dyDescent="0.25">
      <c r="L281" s="46">
        <f t="shared" si="15"/>
        <v>0</v>
      </c>
      <c r="M281" s="46" t="str">
        <f t="shared" si="14"/>
        <v/>
      </c>
      <c r="N281" s="46" t="str">
        <f t="shared" si="16"/>
        <v/>
      </c>
    </row>
    <row r="282" spans="12:14" x14ac:dyDescent="0.25">
      <c r="L282" s="46">
        <f t="shared" si="15"/>
        <v>0</v>
      </c>
      <c r="M282" s="46" t="str">
        <f t="shared" si="14"/>
        <v/>
      </c>
      <c r="N282" s="46" t="str">
        <f t="shared" si="16"/>
        <v/>
      </c>
    </row>
    <row r="283" spans="12:14" x14ac:dyDescent="0.25">
      <c r="L283" s="46">
        <f t="shared" si="15"/>
        <v>0</v>
      </c>
      <c r="M283" s="46" t="str">
        <f t="shared" si="14"/>
        <v/>
      </c>
      <c r="N283" s="46" t="str">
        <f t="shared" si="16"/>
        <v/>
      </c>
    </row>
    <row r="284" spans="12:14" x14ac:dyDescent="0.25">
      <c r="L284" s="46">
        <f t="shared" si="15"/>
        <v>0</v>
      </c>
      <c r="M284" s="46" t="str">
        <f t="shared" si="14"/>
        <v/>
      </c>
      <c r="N284" s="46" t="str">
        <f t="shared" si="16"/>
        <v/>
      </c>
    </row>
    <row r="285" spans="12:14" x14ac:dyDescent="0.25">
      <c r="L285" s="46">
        <f t="shared" si="15"/>
        <v>0</v>
      </c>
      <c r="M285" s="46" t="str">
        <f t="shared" si="14"/>
        <v/>
      </c>
      <c r="N285" s="46" t="str">
        <f t="shared" si="16"/>
        <v/>
      </c>
    </row>
    <row r="286" spans="12:14" x14ac:dyDescent="0.25">
      <c r="L286" s="46">
        <f t="shared" si="15"/>
        <v>0</v>
      </c>
      <c r="M286" s="46" t="str">
        <f t="shared" si="14"/>
        <v/>
      </c>
      <c r="N286" s="46" t="str">
        <f t="shared" si="16"/>
        <v/>
      </c>
    </row>
    <row r="287" spans="12:14" x14ac:dyDescent="0.25">
      <c r="L287" s="46">
        <f t="shared" si="15"/>
        <v>0</v>
      </c>
      <c r="M287" s="46" t="str">
        <f t="shared" si="14"/>
        <v/>
      </c>
      <c r="N287" s="46" t="str">
        <f t="shared" si="16"/>
        <v/>
      </c>
    </row>
    <row r="288" spans="12:14" x14ac:dyDescent="0.25">
      <c r="L288" s="46">
        <f t="shared" si="15"/>
        <v>0</v>
      </c>
      <c r="M288" s="46" t="str">
        <f t="shared" ref="M288:M351" si="17">IF(ISBLANK(H288),"",IF(I288="LITTLE CIGAR",ROUNDUP(L288/20,0),1)*H288)</f>
        <v/>
      </c>
      <c r="N288" s="46" t="str">
        <f t="shared" si="16"/>
        <v/>
      </c>
    </row>
    <row r="289" spans="12:14" x14ac:dyDescent="0.25">
      <c r="L289" s="46">
        <f t="shared" si="15"/>
        <v>0</v>
      </c>
      <c r="M289" s="46" t="str">
        <f t="shared" si="17"/>
        <v/>
      </c>
      <c r="N289" s="46" t="str">
        <f t="shared" si="16"/>
        <v/>
      </c>
    </row>
    <row r="290" spans="12:14" x14ac:dyDescent="0.25">
      <c r="L290" s="46">
        <f t="shared" si="15"/>
        <v>0</v>
      </c>
      <c r="M290" s="46" t="str">
        <f t="shared" si="17"/>
        <v/>
      </c>
      <c r="N290" s="46" t="str">
        <f t="shared" si="16"/>
        <v/>
      </c>
    </row>
    <row r="291" spans="12:14" x14ac:dyDescent="0.25">
      <c r="L291" s="46">
        <f t="shared" si="15"/>
        <v>0</v>
      </c>
      <c r="M291" s="46" t="str">
        <f t="shared" si="17"/>
        <v/>
      </c>
      <c r="N291" s="46" t="str">
        <f t="shared" si="16"/>
        <v/>
      </c>
    </row>
    <row r="292" spans="12:14" x14ac:dyDescent="0.25">
      <c r="L292" s="46">
        <f t="shared" si="15"/>
        <v>0</v>
      </c>
      <c r="M292" s="46" t="str">
        <f t="shared" si="17"/>
        <v/>
      </c>
      <c r="N292" s="46" t="str">
        <f t="shared" si="16"/>
        <v/>
      </c>
    </row>
    <row r="293" spans="12:14" x14ac:dyDescent="0.25">
      <c r="L293" s="46">
        <f t="shared" si="15"/>
        <v>0</v>
      </c>
      <c r="M293" s="46" t="str">
        <f t="shared" si="17"/>
        <v/>
      </c>
      <c r="N293" s="46" t="str">
        <f t="shared" si="16"/>
        <v/>
      </c>
    </row>
    <row r="294" spans="12:14" x14ac:dyDescent="0.25">
      <c r="L294" s="46">
        <f t="shared" si="15"/>
        <v>0</v>
      </c>
      <c r="M294" s="46" t="str">
        <f t="shared" si="17"/>
        <v/>
      </c>
      <c r="N294" s="46" t="str">
        <f t="shared" si="16"/>
        <v/>
      </c>
    </row>
    <row r="295" spans="12:14" x14ac:dyDescent="0.25">
      <c r="L295" s="46">
        <f t="shared" si="15"/>
        <v>0</v>
      </c>
      <c r="M295" s="46" t="str">
        <f t="shared" si="17"/>
        <v/>
      </c>
      <c r="N295" s="46" t="str">
        <f t="shared" si="16"/>
        <v/>
      </c>
    </row>
    <row r="296" spans="12:14" x14ac:dyDescent="0.25">
      <c r="L296" s="46">
        <f t="shared" si="15"/>
        <v>0</v>
      </c>
      <c r="M296" s="46" t="str">
        <f t="shared" si="17"/>
        <v/>
      </c>
      <c r="N296" s="46" t="str">
        <f t="shared" si="16"/>
        <v/>
      </c>
    </row>
    <row r="297" spans="12:14" x14ac:dyDescent="0.25">
      <c r="L297" s="46">
        <f t="shared" si="15"/>
        <v>0</v>
      </c>
      <c r="M297" s="46" t="str">
        <f t="shared" si="17"/>
        <v/>
      </c>
      <c r="N297" s="46" t="str">
        <f t="shared" si="16"/>
        <v/>
      </c>
    </row>
    <row r="298" spans="12:14" x14ac:dyDescent="0.25">
      <c r="L298" s="46">
        <f t="shared" si="15"/>
        <v>0</v>
      </c>
      <c r="M298" s="46" t="str">
        <f t="shared" si="17"/>
        <v/>
      </c>
      <c r="N298" s="46" t="str">
        <f t="shared" si="16"/>
        <v/>
      </c>
    </row>
    <row r="299" spans="12:14" x14ac:dyDescent="0.25">
      <c r="L299" s="46">
        <f t="shared" si="15"/>
        <v>0</v>
      </c>
      <c r="M299" s="46" t="str">
        <f t="shared" si="17"/>
        <v/>
      </c>
      <c r="N299" s="46" t="str">
        <f t="shared" si="16"/>
        <v/>
      </c>
    </row>
    <row r="300" spans="12:14" x14ac:dyDescent="0.25">
      <c r="L300" s="46">
        <f t="shared" si="15"/>
        <v>0</v>
      </c>
      <c r="M300" s="46" t="str">
        <f t="shared" si="17"/>
        <v/>
      </c>
      <c r="N300" s="46" t="str">
        <f t="shared" si="16"/>
        <v/>
      </c>
    </row>
    <row r="301" spans="12:14" x14ac:dyDescent="0.25">
      <c r="L301" s="46">
        <f t="shared" si="15"/>
        <v>0</v>
      </c>
      <c r="M301" s="46" t="str">
        <f t="shared" si="17"/>
        <v/>
      </c>
      <c r="N301" s="46" t="str">
        <f t="shared" si="16"/>
        <v/>
      </c>
    </row>
    <row r="302" spans="12:14" x14ac:dyDescent="0.25">
      <c r="L302" s="46">
        <f t="shared" si="15"/>
        <v>0</v>
      </c>
      <c r="M302" s="46" t="str">
        <f t="shared" si="17"/>
        <v/>
      </c>
      <c r="N302" s="46" t="str">
        <f t="shared" si="16"/>
        <v/>
      </c>
    </row>
    <row r="303" spans="12:14" x14ac:dyDescent="0.25">
      <c r="L303" s="46">
        <f t="shared" si="15"/>
        <v>0</v>
      </c>
      <c r="M303" s="46" t="str">
        <f t="shared" si="17"/>
        <v/>
      </c>
      <c r="N303" s="46" t="str">
        <f t="shared" si="16"/>
        <v/>
      </c>
    </row>
    <row r="304" spans="12:14" x14ac:dyDescent="0.25">
      <c r="L304" s="46">
        <f t="shared" si="15"/>
        <v>0</v>
      </c>
      <c r="M304" s="46" t="str">
        <f t="shared" si="17"/>
        <v/>
      </c>
      <c r="N304" s="46" t="str">
        <f t="shared" si="16"/>
        <v/>
      </c>
    </row>
    <row r="305" spans="12:14" x14ac:dyDescent="0.25">
      <c r="L305" s="46">
        <f t="shared" si="15"/>
        <v>0</v>
      </c>
      <c r="M305" s="46" t="str">
        <f t="shared" si="17"/>
        <v/>
      </c>
      <c r="N305" s="46" t="str">
        <f t="shared" si="16"/>
        <v/>
      </c>
    </row>
    <row r="306" spans="12:14" x14ac:dyDescent="0.25">
      <c r="L306" s="46">
        <f t="shared" si="15"/>
        <v>0</v>
      </c>
      <c r="M306" s="46" t="str">
        <f t="shared" si="17"/>
        <v/>
      </c>
      <c r="N306" s="46" t="str">
        <f t="shared" si="16"/>
        <v/>
      </c>
    </row>
    <row r="307" spans="12:14" x14ac:dyDescent="0.25">
      <c r="L307" s="46">
        <f t="shared" si="15"/>
        <v>0</v>
      </c>
      <c r="M307" s="46" t="str">
        <f t="shared" si="17"/>
        <v/>
      </c>
      <c r="N307" s="46" t="str">
        <f t="shared" si="16"/>
        <v/>
      </c>
    </row>
    <row r="308" spans="12:14" x14ac:dyDescent="0.25">
      <c r="L308" s="46">
        <f t="shared" si="15"/>
        <v>0</v>
      </c>
      <c r="M308" s="46" t="str">
        <f t="shared" si="17"/>
        <v/>
      </c>
      <c r="N308" s="46" t="str">
        <f t="shared" si="16"/>
        <v/>
      </c>
    </row>
    <row r="309" spans="12:14" x14ac:dyDescent="0.25">
      <c r="L309" s="46">
        <f t="shared" si="15"/>
        <v>0</v>
      </c>
      <c r="M309" s="46" t="str">
        <f t="shared" si="17"/>
        <v/>
      </c>
      <c r="N309" s="46" t="str">
        <f t="shared" si="16"/>
        <v/>
      </c>
    </row>
    <row r="310" spans="12:14" x14ac:dyDescent="0.25">
      <c r="L310" s="46">
        <f t="shared" si="15"/>
        <v>0</v>
      </c>
      <c r="M310" s="46" t="str">
        <f t="shared" si="17"/>
        <v/>
      </c>
      <c r="N310" s="46" t="str">
        <f t="shared" si="16"/>
        <v/>
      </c>
    </row>
    <row r="311" spans="12:14" x14ac:dyDescent="0.25">
      <c r="L311" s="46">
        <f t="shared" si="15"/>
        <v>0</v>
      </c>
      <c r="M311" s="46" t="str">
        <f t="shared" si="17"/>
        <v/>
      </c>
      <c r="N311" s="46" t="str">
        <f t="shared" si="16"/>
        <v/>
      </c>
    </row>
    <row r="312" spans="12:14" x14ac:dyDescent="0.25">
      <c r="L312" s="46">
        <f t="shared" si="15"/>
        <v>0</v>
      </c>
      <c r="M312" s="46" t="str">
        <f t="shared" si="17"/>
        <v/>
      </c>
      <c r="N312" s="46" t="str">
        <f t="shared" si="16"/>
        <v/>
      </c>
    </row>
    <row r="313" spans="12:14" x14ac:dyDescent="0.25">
      <c r="L313" s="46">
        <f t="shared" si="15"/>
        <v>0</v>
      </c>
      <c r="M313" s="46" t="str">
        <f t="shared" si="17"/>
        <v/>
      </c>
      <c r="N313" s="46" t="str">
        <f t="shared" si="16"/>
        <v/>
      </c>
    </row>
    <row r="314" spans="12:14" x14ac:dyDescent="0.25">
      <c r="L314" s="46">
        <f t="shared" si="15"/>
        <v>0</v>
      </c>
      <c r="M314" s="46" t="str">
        <f t="shared" si="17"/>
        <v/>
      </c>
      <c r="N314" s="46" t="str">
        <f t="shared" si="16"/>
        <v/>
      </c>
    </row>
    <row r="315" spans="12:14" x14ac:dyDescent="0.25">
      <c r="L315" s="46">
        <f t="shared" si="15"/>
        <v>0</v>
      </c>
      <c r="M315" s="46" t="str">
        <f t="shared" si="17"/>
        <v/>
      </c>
      <c r="N315" s="46" t="str">
        <f t="shared" si="16"/>
        <v/>
      </c>
    </row>
    <row r="316" spans="12:14" x14ac:dyDescent="0.25">
      <c r="L316" s="46">
        <f t="shared" si="15"/>
        <v>0</v>
      </c>
      <c r="M316" s="46" t="str">
        <f t="shared" si="17"/>
        <v/>
      </c>
      <c r="N316" s="46" t="str">
        <f t="shared" si="16"/>
        <v/>
      </c>
    </row>
    <row r="317" spans="12:14" x14ac:dyDescent="0.25">
      <c r="L317" s="46">
        <f t="shared" si="15"/>
        <v>0</v>
      </c>
      <c r="M317" s="46" t="str">
        <f t="shared" si="17"/>
        <v/>
      </c>
      <c r="N317" s="46" t="str">
        <f t="shared" si="16"/>
        <v/>
      </c>
    </row>
    <row r="318" spans="12:14" x14ac:dyDescent="0.25">
      <c r="L318" s="46">
        <f t="shared" si="15"/>
        <v>0</v>
      </c>
      <c r="M318" s="46" t="str">
        <f t="shared" si="17"/>
        <v/>
      </c>
      <c r="N318" s="46" t="str">
        <f t="shared" si="16"/>
        <v/>
      </c>
    </row>
    <row r="319" spans="12:14" x14ac:dyDescent="0.25">
      <c r="L319" s="46">
        <f t="shared" si="15"/>
        <v>0</v>
      </c>
      <c r="M319" s="46" t="str">
        <f t="shared" si="17"/>
        <v/>
      </c>
      <c r="N319" s="46" t="str">
        <f t="shared" si="16"/>
        <v/>
      </c>
    </row>
    <row r="320" spans="12:14" x14ac:dyDescent="0.25">
      <c r="L320" s="46">
        <f t="shared" si="15"/>
        <v>0</v>
      </c>
      <c r="M320" s="46" t="str">
        <f t="shared" si="17"/>
        <v/>
      </c>
      <c r="N320" s="46" t="str">
        <f t="shared" si="16"/>
        <v/>
      </c>
    </row>
    <row r="321" spans="12:14" x14ac:dyDescent="0.25">
      <c r="L321" s="46">
        <f t="shared" si="15"/>
        <v>0</v>
      </c>
      <c r="M321" s="46" t="str">
        <f t="shared" si="17"/>
        <v/>
      </c>
      <c r="N321" s="46" t="str">
        <f t="shared" si="16"/>
        <v/>
      </c>
    </row>
    <row r="322" spans="12:14" x14ac:dyDescent="0.25">
      <c r="L322" s="46">
        <f t="shared" si="15"/>
        <v>0</v>
      </c>
      <c r="M322" s="46" t="str">
        <f t="shared" si="17"/>
        <v/>
      </c>
      <c r="N322" s="46" t="str">
        <f t="shared" si="16"/>
        <v/>
      </c>
    </row>
    <row r="323" spans="12:14" x14ac:dyDescent="0.25">
      <c r="L323" s="46">
        <f t="shared" si="15"/>
        <v>0</v>
      </c>
      <c r="M323" s="46" t="str">
        <f t="shared" si="17"/>
        <v/>
      </c>
      <c r="N323" s="46" t="str">
        <f t="shared" si="16"/>
        <v/>
      </c>
    </row>
    <row r="324" spans="12:14" x14ac:dyDescent="0.25">
      <c r="L324" s="46">
        <f t="shared" si="15"/>
        <v>0</v>
      </c>
      <c r="M324" s="46" t="str">
        <f t="shared" si="17"/>
        <v/>
      </c>
      <c r="N324" s="46" t="str">
        <f t="shared" si="16"/>
        <v/>
      </c>
    </row>
    <row r="325" spans="12:14" x14ac:dyDescent="0.25">
      <c r="L325" s="46">
        <f t="shared" si="15"/>
        <v>0</v>
      </c>
      <c r="M325" s="46" t="str">
        <f t="shared" si="17"/>
        <v/>
      </c>
      <c r="N325" s="46" t="str">
        <f t="shared" si="16"/>
        <v/>
      </c>
    </row>
    <row r="326" spans="12:14" x14ac:dyDescent="0.25">
      <c r="L326" s="46">
        <f t="shared" si="15"/>
        <v>0</v>
      </c>
      <c r="M326" s="46" t="str">
        <f t="shared" si="17"/>
        <v/>
      </c>
      <c r="N326" s="46" t="str">
        <f t="shared" si="16"/>
        <v/>
      </c>
    </row>
    <row r="327" spans="12:14" x14ac:dyDescent="0.25">
      <c r="L327" s="46">
        <f t="shared" si="15"/>
        <v>0</v>
      </c>
      <c r="M327" s="46" t="str">
        <f t="shared" si="17"/>
        <v/>
      </c>
      <c r="N327" s="46" t="str">
        <f t="shared" si="16"/>
        <v/>
      </c>
    </row>
    <row r="328" spans="12:14" x14ac:dyDescent="0.25">
      <c r="L328" s="46">
        <f t="shared" si="15"/>
        <v>0</v>
      </c>
      <c r="M328" s="46" t="str">
        <f t="shared" si="17"/>
        <v/>
      </c>
      <c r="N328" s="46" t="str">
        <f t="shared" si="16"/>
        <v/>
      </c>
    </row>
    <row r="329" spans="12:14" x14ac:dyDescent="0.25">
      <c r="L329" s="46">
        <f t="shared" si="15"/>
        <v>0</v>
      </c>
      <c r="M329" s="46" t="str">
        <f t="shared" si="17"/>
        <v/>
      </c>
      <c r="N329" s="46" t="str">
        <f t="shared" si="16"/>
        <v/>
      </c>
    </row>
    <row r="330" spans="12:14" x14ac:dyDescent="0.25">
      <c r="L330" s="46">
        <f t="shared" si="15"/>
        <v>0</v>
      </c>
      <c r="M330" s="46" t="str">
        <f t="shared" si="17"/>
        <v/>
      </c>
      <c r="N330" s="46" t="str">
        <f t="shared" si="16"/>
        <v/>
      </c>
    </row>
    <row r="331" spans="12:14" x14ac:dyDescent="0.25">
      <c r="L331" s="46">
        <f t="shared" si="15"/>
        <v>0</v>
      </c>
      <c r="M331" s="46" t="str">
        <f t="shared" si="17"/>
        <v/>
      </c>
      <c r="N331" s="46" t="str">
        <f t="shared" si="16"/>
        <v/>
      </c>
    </row>
    <row r="332" spans="12:14" x14ac:dyDescent="0.25">
      <c r="L332" s="46">
        <f t="shared" si="15"/>
        <v>0</v>
      </c>
      <c r="M332" s="46" t="str">
        <f t="shared" si="17"/>
        <v/>
      </c>
      <c r="N332" s="46" t="str">
        <f t="shared" si="16"/>
        <v/>
      </c>
    </row>
    <row r="333" spans="12:14" x14ac:dyDescent="0.25">
      <c r="L333" s="46">
        <f t="shared" si="15"/>
        <v>0</v>
      </c>
      <c r="M333" s="46" t="str">
        <f t="shared" si="17"/>
        <v/>
      </c>
      <c r="N333" s="46" t="str">
        <f t="shared" si="16"/>
        <v/>
      </c>
    </row>
    <row r="334" spans="12:14" x14ac:dyDescent="0.25">
      <c r="L334" s="46">
        <f t="shared" si="15"/>
        <v>0</v>
      </c>
      <c r="M334" s="46" t="str">
        <f t="shared" si="17"/>
        <v/>
      </c>
      <c r="N334" s="46" t="str">
        <f t="shared" si="16"/>
        <v/>
      </c>
    </row>
    <row r="335" spans="12:14" x14ac:dyDescent="0.25">
      <c r="L335" s="46">
        <f t="shared" si="15"/>
        <v>0</v>
      </c>
      <c r="M335" s="46" t="str">
        <f t="shared" si="17"/>
        <v/>
      </c>
      <c r="N335" s="46" t="str">
        <f t="shared" si="16"/>
        <v/>
      </c>
    </row>
    <row r="336" spans="12:14" x14ac:dyDescent="0.25">
      <c r="L336" s="46">
        <f t="shared" si="15"/>
        <v>0</v>
      </c>
      <c r="M336" s="46" t="str">
        <f t="shared" si="17"/>
        <v/>
      </c>
      <c r="N336" s="46" t="str">
        <f t="shared" si="16"/>
        <v/>
      </c>
    </row>
    <row r="337" spans="12:14" x14ac:dyDescent="0.25">
      <c r="L337" s="46">
        <f t="shared" si="15"/>
        <v>0</v>
      </c>
      <c r="M337" s="46" t="str">
        <f t="shared" si="17"/>
        <v/>
      </c>
      <c r="N337" s="46" t="str">
        <f t="shared" si="16"/>
        <v/>
      </c>
    </row>
    <row r="338" spans="12:14" x14ac:dyDescent="0.25">
      <c r="L338" s="46">
        <f t="shared" si="15"/>
        <v>0</v>
      </c>
      <c r="M338" s="46" t="str">
        <f t="shared" si="17"/>
        <v/>
      </c>
      <c r="N338" s="46" t="str">
        <f t="shared" si="16"/>
        <v/>
      </c>
    </row>
    <row r="339" spans="12:14" x14ac:dyDescent="0.25">
      <c r="L339" s="46">
        <f t="shared" si="15"/>
        <v>0</v>
      </c>
      <c r="M339" s="46" t="str">
        <f t="shared" si="17"/>
        <v/>
      </c>
      <c r="N339" s="46" t="str">
        <f t="shared" si="16"/>
        <v/>
      </c>
    </row>
    <row r="340" spans="12:14" x14ac:dyDescent="0.25">
      <c r="L340" s="46">
        <f t="shared" si="15"/>
        <v>0</v>
      </c>
      <c r="M340" s="46" t="str">
        <f t="shared" si="17"/>
        <v/>
      </c>
      <c r="N340" s="46" t="str">
        <f t="shared" si="16"/>
        <v/>
      </c>
    </row>
    <row r="341" spans="12:14" x14ac:dyDescent="0.25">
      <c r="L341" s="46">
        <f t="shared" si="15"/>
        <v>0</v>
      </c>
      <c r="M341" s="46" t="str">
        <f t="shared" si="17"/>
        <v/>
      </c>
      <c r="N341" s="46" t="str">
        <f t="shared" si="16"/>
        <v/>
      </c>
    </row>
    <row r="342" spans="12:14" x14ac:dyDescent="0.25">
      <c r="L342" s="46">
        <f t="shared" si="15"/>
        <v>0</v>
      </c>
      <c r="M342" s="46" t="str">
        <f t="shared" si="17"/>
        <v/>
      </c>
      <c r="N342" s="46" t="str">
        <f t="shared" si="16"/>
        <v/>
      </c>
    </row>
    <row r="343" spans="12:14" x14ac:dyDescent="0.25">
      <c r="L343" s="46">
        <f t="shared" si="15"/>
        <v>0</v>
      </c>
      <c r="M343" s="46" t="str">
        <f t="shared" si="17"/>
        <v/>
      </c>
      <c r="N343" s="46" t="str">
        <f t="shared" si="16"/>
        <v/>
      </c>
    </row>
    <row r="344" spans="12:14" x14ac:dyDescent="0.25">
      <c r="L344" s="46">
        <f t="shared" ref="L344:L407" si="18">J344*K344</f>
        <v>0</v>
      </c>
      <c r="M344" s="46" t="str">
        <f t="shared" si="17"/>
        <v/>
      </c>
      <c r="N344" s="46" t="str">
        <f t="shared" ref="N344:N407" si="19">IF(ISBLANK(H344),"",IF(I344="CIGARS",L344-1,IF(I344="LITTLE CIGAR",0,IF(I344="SMOKELESS TOBACCO",ROUNDUP(((L344-1.2)/0.3),0),IF(I344="SNUS",ROUNDUP(((L344-0.32)/0.08),0),IF(I344="SHISHA",ROUNDUP(((L344-3.5)/0.7),0),IF(I344="LOOSE TOBACCO",ROUNDUP((L344-1.5)/0.3,0),"N/A"))))))*H344)</f>
        <v/>
      </c>
    </row>
    <row r="345" spans="12:14" x14ac:dyDescent="0.25">
      <c r="L345" s="46">
        <f t="shared" si="18"/>
        <v>0</v>
      </c>
      <c r="M345" s="46" t="str">
        <f t="shared" si="17"/>
        <v/>
      </c>
      <c r="N345" s="46" t="str">
        <f t="shared" si="19"/>
        <v/>
      </c>
    </row>
    <row r="346" spans="12:14" x14ac:dyDescent="0.25">
      <c r="L346" s="46">
        <f t="shared" si="18"/>
        <v>0</v>
      </c>
      <c r="M346" s="46" t="str">
        <f t="shared" si="17"/>
        <v/>
      </c>
      <c r="N346" s="46" t="str">
        <f t="shared" si="19"/>
        <v/>
      </c>
    </row>
    <row r="347" spans="12:14" x14ac:dyDescent="0.25">
      <c r="L347" s="46">
        <f t="shared" si="18"/>
        <v>0</v>
      </c>
      <c r="M347" s="46" t="str">
        <f t="shared" si="17"/>
        <v/>
      </c>
      <c r="N347" s="46" t="str">
        <f t="shared" si="19"/>
        <v/>
      </c>
    </row>
    <row r="348" spans="12:14" x14ac:dyDescent="0.25">
      <c r="L348" s="46">
        <f t="shared" si="18"/>
        <v>0</v>
      </c>
      <c r="M348" s="46" t="str">
        <f t="shared" si="17"/>
        <v/>
      </c>
      <c r="N348" s="46" t="str">
        <f t="shared" si="19"/>
        <v/>
      </c>
    </row>
    <row r="349" spans="12:14" x14ac:dyDescent="0.25">
      <c r="L349" s="46">
        <f t="shared" si="18"/>
        <v>0</v>
      </c>
      <c r="M349" s="46" t="str">
        <f t="shared" si="17"/>
        <v/>
      </c>
      <c r="N349" s="46" t="str">
        <f t="shared" si="19"/>
        <v/>
      </c>
    </row>
    <row r="350" spans="12:14" x14ac:dyDescent="0.25">
      <c r="L350" s="46">
        <f t="shared" si="18"/>
        <v>0</v>
      </c>
      <c r="M350" s="46" t="str">
        <f t="shared" si="17"/>
        <v/>
      </c>
      <c r="N350" s="46" t="str">
        <f t="shared" si="19"/>
        <v/>
      </c>
    </row>
    <row r="351" spans="12:14" x14ac:dyDescent="0.25">
      <c r="L351" s="46">
        <f t="shared" si="18"/>
        <v>0</v>
      </c>
      <c r="M351" s="46" t="str">
        <f t="shared" si="17"/>
        <v/>
      </c>
      <c r="N351" s="46" t="str">
        <f t="shared" si="19"/>
        <v/>
      </c>
    </row>
    <row r="352" spans="12:14" x14ac:dyDescent="0.25">
      <c r="L352" s="46">
        <f t="shared" si="18"/>
        <v>0</v>
      </c>
      <c r="M352" s="46" t="str">
        <f t="shared" ref="M352:M415" si="20">IF(ISBLANK(H352),"",IF(I352="LITTLE CIGAR",ROUNDUP(L352/20,0),1)*H352)</f>
        <v/>
      </c>
      <c r="N352" s="46" t="str">
        <f t="shared" si="19"/>
        <v/>
      </c>
    </row>
    <row r="353" spans="12:14" x14ac:dyDescent="0.25">
      <c r="L353" s="46">
        <f t="shared" si="18"/>
        <v>0</v>
      </c>
      <c r="M353" s="46" t="str">
        <f t="shared" si="20"/>
        <v/>
      </c>
      <c r="N353" s="46" t="str">
        <f t="shared" si="19"/>
        <v/>
      </c>
    </row>
    <row r="354" spans="12:14" x14ac:dyDescent="0.25">
      <c r="L354" s="46">
        <f t="shared" si="18"/>
        <v>0</v>
      </c>
      <c r="M354" s="46" t="str">
        <f t="shared" si="20"/>
        <v/>
      </c>
      <c r="N354" s="46" t="str">
        <f t="shared" si="19"/>
        <v/>
      </c>
    </row>
    <row r="355" spans="12:14" x14ac:dyDescent="0.25">
      <c r="L355" s="46">
        <f t="shared" si="18"/>
        <v>0</v>
      </c>
      <c r="M355" s="46" t="str">
        <f t="shared" si="20"/>
        <v/>
      </c>
      <c r="N355" s="46" t="str">
        <f t="shared" si="19"/>
        <v/>
      </c>
    </row>
    <row r="356" spans="12:14" x14ac:dyDescent="0.25">
      <c r="L356" s="46">
        <f t="shared" si="18"/>
        <v>0</v>
      </c>
      <c r="M356" s="46" t="str">
        <f t="shared" si="20"/>
        <v/>
      </c>
      <c r="N356" s="46" t="str">
        <f t="shared" si="19"/>
        <v/>
      </c>
    </row>
    <row r="357" spans="12:14" x14ac:dyDescent="0.25">
      <c r="L357" s="46">
        <f t="shared" si="18"/>
        <v>0</v>
      </c>
      <c r="M357" s="46" t="str">
        <f t="shared" si="20"/>
        <v/>
      </c>
      <c r="N357" s="46" t="str">
        <f t="shared" si="19"/>
        <v/>
      </c>
    </row>
    <row r="358" spans="12:14" x14ac:dyDescent="0.25">
      <c r="L358" s="46">
        <f t="shared" si="18"/>
        <v>0</v>
      </c>
      <c r="M358" s="46" t="str">
        <f t="shared" si="20"/>
        <v/>
      </c>
      <c r="N358" s="46" t="str">
        <f t="shared" si="19"/>
        <v/>
      </c>
    </row>
    <row r="359" spans="12:14" x14ac:dyDescent="0.25">
      <c r="L359" s="46">
        <f t="shared" si="18"/>
        <v>0</v>
      </c>
      <c r="M359" s="46" t="str">
        <f t="shared" si="20"/>
        <v/>
      </c>
      <c r="N359" s="46" t="str">
        <f t="shared" si="19"/>
        <v/>
      </c>
    </row>
    <row r="360" spans="12:14" x14ac:dyDescent="0.25">
      <c r="L360" s="46">
        <f t="shared" si="18"/>
        <v>0</v>
      </c>
      <c r="M360" s="46" t="str">
        <f t="shared" si="20"/>
        <v/>
      </c>
      <c r="N360" s="46" t="str">
        <f t="shared" si="19"/>
        <v/>
      </c>
    </row>
    <row r="361" spans="12:14" x14ac:dyDescent="0.25">
      <c r="L361" s="46">
        <f t="shared" si="18"/>
        <v>0</v>
      </c>
      <c r="M361" s="46" t="str">
        <f t="shared" si="20"/>
        <v/>
      </c>
      <c r="N361" s="46" t="str">
        <f t="shared" si="19"/>
        <v/>
      </c>
    </row>
    <row r="362" spans="12:14" x14ac:dyDescent="0.25">
      <c r="L362" s="46">
        <f t="shared" si="18"/>
        <v>0</v>
      </c>
      <c r="M362" s="46" t="str">
        <f t="shared" si="20"/>
        <v/>
      </c>
      <c r="N362" s="46" t="str">
        <f t="shared" si="19"/>
        <v/>
      </c>
    </row>
    <row r="363" spans="12:14" x14ac:dyDescent="0.25">
      <c r="L363" s="46">
        <f t="shared" si="18"/>
        <v>0</v>
      </c>
      <c r="M363" s="46" t="str">
        <f t="shared" si="20"/>
        <v/>
      </c>
      <c r="N363" s="46" t="str">
        <f t="shared" si="19"/>
        <v/>
      </c>
    </row>
    <row r="364" spans="12:14" x14ac:dyDescent="0.25">
      <c r="L364" s="46">
        <f t="shared" si="18"/>
        <v>0</v>
      </c>
      <c r="M364" s="46" t="str">
        <f t="shared" si="20"/>
        <v/>
      </c>
      <c r="N364" s="46" t="str">
        <f t="shared" si="19"/>
        <v/>
      </c>
    </row>
    <row r="365" spans="12:14" x14ac:dyDescent="0.25">
      <c r="L365" s="46">
        <f t="shared" si="18"/>
        <v>0</v>
      </c>
      <c r="M365" s="46" t="str">
        <f t="shared" si="20"/>
        <v/>
      </c>
      <c r="N365" s="46" t="str">
        <f t="shared" si="19"/>
        <v/>
      </c>
    </row>
    <row r="366" spans="12:14" x14ac:dyDescent="0.25">
      <c r="L366" s="46">
        <f t="shared" si="18"/>
        <v>0</v>
      </c>
      <c r="M366" s="46" t="str">
        <f t="shared" si="20"/>
        <v/>
      </c>
      <c r="N366" s="46" t="str">
        <f t="shared" si="19"/>
        <v/>
      </c>
    </row>
    <row r="367" spans="12:14" x14ac:dyDescent="0.25">
      <c r="L367" s="46">
        <f t="shared" si="18"/>
        <v>0</v>
      </c>
      <c r="M367" s="46" t="str">
        <f t="shared" si="20"/>
        <v/>
      </c>
      <c r="N367" s="46" t="str">
        <f t="shared" si="19"/>
        <v/>
      </c>
    </row>
    <row r="368" spans="12:14" x14ac:dyDescent="0.25">
      <c r="L368" s="46">
        <f t="shared" si="18"/>
        <v>0</v>
      </c>
      <c r="M368" s="46" t="str">
        <f t="shared" si="20"/>
        <v/>
      </c>
      <c r="N368" s="46" t="str">
        <f t="shared" si="19"/>
        <v/>
      </c>
    </row>
    <row r="369" spans="12:14" x14ac:dyDescent="0.25">
      <c r="L369" s="46">
        <f t="shared" si="18"/>
        <v>0</v>
      </c>
      <c r="M369" s="46" t="str">
        <f t="shared" si="20"/>
        <v/>
      </c>
      <c r="N369" s="46" t="str">
        <f t="shared" si="19"/>
        <v/>
      </c>
    </row>
    <row r="370" spans="12:14" x14ac:dyDescent="0.25">
      <c r="L370" s="46">
        <f t="shared" si="18"/>
        <v>0</v>
      </c>
      <c r="M370" s="46" t="str">
        <f t="shared" si="20"/>
        <v/>
      </c>
      <c r="N370" s="46" t="str">
        <f t="shared" si="19"/>
        <v/>
      </c>
    </row>
    <row r="371" spans="12:14" x14ac:dyDescent="0.25">
      <c r="L371" s="46">
        <f t="shared" si="18"/>
        <v>0</v>
      </c>
      <c r="M371" s="46" t="str">
        <f t="shared" si="20"/>
        <v/>
      </c>
      <c r="N371" s="46" t="str">
        <f t="shared" si="19"/>
        <v/>
      </c>
    </row>
    <row r="372" spans="12:14" x14ac:dyDescent="0.25">
      <c r="L372" s="46">
        <f t="shared" si="18"/>
        <v>0</v>
      </c>
      <c r="M372" s="46" t="str">
        <f t="shared" si="20"/>
        <v/>
      </c>
      <c r="N372" s="46" t="str">
        <f t="shared" si="19"/>
        <v/>
      </c>
    </row>
    <row r="373" spans="12:14" x14ac:dyDescent="0.25">
      <c r="L373" s="46">
        <f t="shared" si="18"/>
        <v>0</v>
      </c>
      <c r="M373" s="46" t="str">
        <f t="shared" si="20"/>
        <v/>
      </c>
      <c r="N373" s="46" t="str">
        <f t="shared" si="19"/>
        <v/>
      </c>
    </row>
    <row r="374" spans="12:14" x14ac:dyDescent="0.25">
      <c r="L374" s="46">
        <f t="shared" si="18"/>
        <v>0</v>
      </c>
      <c r="M374" s="46" t="str">
        <f t="shared" si="20"/>
        <v/>
      </c>
      <c r="N374" s="46" t="str">
        <f t="shared" si="19"/>
        <v/>
      </c>
    </row>
    <row r="375" spans="12:14" x14ac:dyDescent="0.25">
      <c r="L375" s="46">
        <f t="shared" si="18"/>
        <v>0</v>
      </c>
      <c r="M375" s="46" t="str">
        <f t="shared" si="20"/>
        <v/>
      </c>
      <c r="N375" s="46" t="str">
        <f t="shared" si="19"/>
        <v/>
      </c>
    </row>
    <row r="376" spans="12:14" x14ac:dyDescent="0.25">
      <c r="L376" s="46">
        <f t="shared" si="18"/>
        <v>0</v>
      </c>
      <c r="M376" s="46" t="str">
        <f t="shared" si="20"/>
        <v/>
      </c>
      <c r="N376" s="46" t="str">
        <f t="shared" si="19"/>
        <v/>
      </c>
    </row>
    <row r="377" spans="12:14" x14ac:dyDescent="0.25">
      <c r="L377" s="46">
        <f t="shared" si="18"/>
        <v>0</v>
      </c>
      <c r="M377" s="46" t="str">
        <f t="shared" si="20"/>
        <v/>
      </c>
      <c r="N377" s="46" t="str">
        <f t="shared" si="19"/>
        <v/>
      </c>
    </row>
    <row r="378" spans="12:14" x14ac:dyDescent="0.25">
      <c r="L378" s="46">
        <f t="shared" si="18"/>
        <v>0</v>
      </c>
      <c r="M378" s="46" t="str">
        <f t="shared" si="20"/>
        <v/>
      </c>
      <c r="N378" s="46" t="str">
        <f t="shared" si="19"/>
        <v/>
      </c>
    </row>
    <row r="379" spans="12:14" x14ac:dyDescent="0.25">
      <c r="L379" s="46">
        <f t="shared" si="18"/>
        <v>0</v>
      </c>
      <c r="M379" s="46" t="str">
        <f t="shared" si="20"/>
        <v/>
      </c>
      <c r="N379" s="46" t="str">
        <f t="shared" si="19"/>
        <v/>
      </c>
    </row>
    <row r="380" spans="12:14" x14ac:dyDescent="0.25">
      <c r="L380" s="46">
        <f t="shared" si="18"/>
        <v>0</v>
      </c>
      <c r="M380" s="46" t="str">
        <f t="shared" si="20"/>
        <v/>
      </c>
      <c r="N380" s="46" t="str">
        <f t="shared" si="19"/>
        <v/>
      </c>
    </row>
    <row r="381" spans="12:14" x14ac:dyDescent="0.25">
      <c r="L381" s="46">
        <f t="shared" si="18"/>
        <v>0</v>
      </c>
      <c r="M381" s="46" t="str">
        <f t="shared" si="20"/>
        <v/>
      </c>
      <c r="N381" s="46" t="str">
        <f t="shared" si="19"/>
        <v/>
      </c>
    </row>
    <row r="382" spans="12:14" x14ac:dyDescent="0.25">
      <c r="L382" s="46">
        <f t="shared" si="18"/>
        <v>0</v>
      </c>
      <c r="M382" s="46" t="str">
        <f t="shared" si="20"/>
        <v/>
      </c>
      <c r="N382" s="46" t="str">
        <f t="shared" si="19"/>
        <v/>
      </c>
    </row>
    <row r="383" spans="12:14" x14ac:dyDescent="0.25">
      <c r="L383" s="46">
        <f t="shared" si="18"/>
        <v>0</v>
      </c>
      <c r="M383" s="46" t="str">
        <f t="shared" si="20"/>
        <v/>
      </c>
      <c r="N383" s="46" t="str">
        <f t="shared" si="19"/>
        <v/>
      </c>
    </row>
    <row r="384" spans="12:14" x14ac:dyDescent="0.25">
      <c r="L384" s="46">
        <f t="shared" si="18"/>
        <v>0</v>
      </c>
      <c r="M384" s="46" t="str">
        <f t="shared" si="20"/>
        <v/>
      </c>
      <c r="N384" s="46" t="str">
        <f t="shared" si="19"/>
        <v/>
      </c>
    </row>
    <row r="385" spans="12:14" x14ac:dyDescent="0.25">
      <c r="L385" s="46">
        <f t="shared" si="18"/>
        <v>0</v>
      </c>
      <c r="M385" s="46" t="str">
        <f t="shared" si="20"/>
        <v/>
      </c>
      <c r="N385" s="46" t="str">
        <f t="shared" si="19"/>
        <v/>
      </c>
    </row>
    <row r="386" spans="12:14" x14ac:dyDescent="0.25">
      <c r="L386" s="46">
        <f t="shared" si="18"/>
        <v>0</v>
      </c>
      <c r="M386" s="46" t="str">
        <f t="shared" si="20"/>
        <v/>
      </c>
      <c r="N386" s="46" t="str">
        <f t="shared" si="19"/>
        <v/>
      </c>
    </row>
    <row r="387" spans="12:14" x14ac:dyDescent="0.25">
      <c r="L387" s="46">
        <f t="shared" si="18"/>
        <v>0</v>
      </c>
      <c r="M387" s="46" t="str">
        <f t="shared" si="20"/>
        <v/>
      </c>
      <c r="N387" s="46" t="str">
        <f t="shared" si="19"/>
        <v/>
      </c>
    </row>
    <row r="388" spans="12:14" x14ac:dyDescent="0.25">
      <c r="L388" s="46">
        <f t="shared" si="18"/>
        <v>0</v>
      </c>
      <c r="M388" s="46" t="str">
        <f t="shared" si="20"/>
        <v/>
      </c>
      <c r="N388" s="46" t="str">
        <f t="shared" si="19"/>
        <v/>
      </c>
    </row>
    <row r="389" spans="12:14" x14ac:dyDescent="0.25">
      <c r="L389" s="46">
        <f t="shared" si="18"/>
        <v>0</v>
      </c>
      <c r="M389" s="46" t="str">
        <f t="shared" si="20"/>
        <v/>
      </c>
      <c r="N389" s="46" t="str">
        <f t="shared" si="19"/>
        <v/>
      </c>
    </row>
    <row r="390" spans="12:14" x14ac:dyDescent="0.25">
      <c r="L390" s="46">
        <f t="shared" si="18"/>
        <v>0</v>
      </c>
      <c r="M390" s="46" t="str">
        <f t="shared" si="20"/>
        <v/>
      </c>
      <c r="N390" s="46" t="str">
        <f t="shared" si="19"/>
        <v/>
      </c>
    </row>
    <row r="391" spans="12:14" x14ac:dyDescent="0.25">
      <c r="L391" s="46">
        <f t="shared" si="18"/>
        <v>0</v>
      </c>
      <c r="M391" s="46" t="str">
        <f t="shared" si="20"/>
        <v/>
      </c>
      <c r="N391" s="46" t="str">
        <f t="shared" si="19"/>
        <v/>
      </c>
    </row>
    <row r="392" spans="12:14" x14ac:dyDescent="0.25">
      <c r="L392" s="46">
        <f t="shared" si="18"/>
        <v>0</v>
      </c>
      <c r="M392" s="46" t="str">
        <f t="shared" si="20"/>
        <v/>
      </c>
      <c r="N392" s="46" t="str">
        <f t="shared" si="19"/>
        <v/>
      </c>
    </row>
    <row r="393" spans="12:14" x14ac:dyDescent="0.25">
      <c r="L393" s="46">
        <f t="shared" si="18"/>
        <v>0</v>
      </c>
      <c r="M393" s="46" t="str">
        <f t="shared" si="20"/>
        <v/>
      </c>
      <c r="N393" s="46" t="str">
        <f t="shared" si="19"/>
        <v/>
      </c>
    </row>
    <row r="394" spans="12:14" x14ac:dyDescent="0.25">
      <c r="L394" s="46">
        <f t="shared" si="18"/>
        <v>0</v>
      </c>
      <c r="M394" s="46" t="str">
        <f t="shared" si="20"/>
        <v/>
      </c>
      <c r="N394" s="46" t="str">
        <f t="shared" si="19"/>
        <v/>
      </c>
    </row>
    <row r="395" spans="12:14" x14ac:dyDescent="0.25">
      <c r="L395" s="46">
        <f t="shared" si="18"/>
        <v>0</v>
      </c>
      <c r="M395" s="46" t="str">
        <f t="shared" si="20"/>
        <v/>
      </c>
      <c r="N395" s="46" t="str">
        <f t="shared" si="19"/>
        <v/>
      </c>
    </row>
    <row r="396" spans="12:14" x14ac:dyDescent="0.25">
      <c r="L396" s="46">
        <f t="shared" si="18"/>
        <v>0</v>
      </c>
      <c r="M396" s="46" t="str">
        <f t="shared" si="20"/>
        <v/>
      </c>
      <c r="N396" s="46" t="str">
        <f t="shared" si="19"/>
        <v/>
      </c>
    </row>
    <row r="397" spans="12:14" x14ac:dyDescent="0.25">
      <c r="L397" s="46">
        <f t="shared" si="18"/>
        <v>0</v>
      </c>
      <c r="M397" s="46" t="str">
        <f t="shared" si="20"/>
        <v/>
      </c>
      <c r="N397" s="46" t="str">
        <f t="shared" si="19"/>
        <v/>
      </c>
    </row>
    <row r="398" spans="12:14" x14ac:dyDescent="0.25">
      <c r="L398" s="46">
        <f t="shared" si="18"/>
        <v>0</v>
      </c>
      <c r="M398" s="46" t="str">
        <f t="shared" si="20"/>
        <v/>
      </c>
      <c r="N398" s="46" t="str">
        <f t="shared" si="19"/>
        <v/>
      </c>
    </row>
    <row r="399" spans="12:14" x14ac:dyDescent="0.25">
      <c r="L399" s="46">
        <f t="shared" si="18"/>
        <v>0</v>
      </c>
      <c r="M399" s="46" t="str">
        <f t="shared" si="20"/>
        <v/>
      </c>
      <c r="N399" s="46" t="str">
        <f t="shared" si="19"/>
        <v/>
      </c>
    </row>
    <row r="400" spans="12:14" x14ac:dyDescent="0.25">
      <c r="L400" s="46">
        <f t="shared" si="18"/>
        <v>0</v>
      </c>
      <c r="M400" s="46" t="str">
        <f t="shared" si="20"/>
        <v/>
      </c>
      <c r="N400" s="46" t="str">
        <f t="shared" si="19"/>
        <v/>
      </c>
    </row>
    <row r="401" spans="12:14" x14ac:dyDescent="0.25">
      <c r="L401" s="46">
        <f t="shared" si="18"/>
        <v>0</v>
      </c>
      <c r="M401" s="46" t="str">
        <f t="shared" si="20"/>
        <v/>
      </c>
      <c r="N401" s="46" t="str">
        <f t="shared" si="19"/>
        <v/>
      </c>
    </row>
    <row r="402" spans="12:14" x14ac:dyDescent="0.25">
      <c r="L402" s="46">
        <f t="shared" si="18"/>
        <v>0</v>
      </c>
      <c r="M402" s="46" t="str">
        <f t="shared" si="20"/>
        <v/>
      </c>
      <c r="N402" s="46" t="str">
        <f t="shared" si="19"/>
        <v/>
      </c>
    </row>
    <row r="403" spans="12:14" x14ac:dyDescent="0.25">
      <c r="L403" s="46">
        <f t="shared" si="18"/>
        <v>0</v>
      </c>
      <c r="M403" s="46" t="str">
        <f t="shared" si="20"/>
        <v/>
      </c>
      <c r="N403" s="46" t="str">
        <f t="shared" si="19"/>
        <v/>
      </c>
    </row>
    <row r="404" spans="12:14" x14ac:dyDescent="0.25">
      <c r="L404" s="46">
        <f t="shared" si="18"/>
        <v>0</v>
      </c>
      <c r="M404" s="46" t="str">
        <f t="shared" si="20"/>
        <v/>
      </c>
      <c r="N404" s="46" t="str">
        <f t="shared" si="19"/>
        <v/>
      </c>
    </row>
    <row r="405" spans="12:14" x14ac:dyDescent="0.25">
      <c r="L405" s="46">
        <f t="shared" si="18"/>
        <v>0</v>
      </c>
      <c r="M405" s="46" t="str">
        <f t="shared" si="20"/>
        <v/>
      </c>
      <c r="N405" s="46" t="str">
        <f t="shared" si="19"/>
        <v/>
      </c>
    </row>
    <row r="406" spans="12:14" x14ac:dyDescent="0.25">
      <c r="L406" s="46">
        <f t="shared" si="18"/>
        <v>0</v>
      </c>
      <c r="M406" s="46" t="str">
        <f t="shared" si="20"/>
        <v/>
      </c>
      <c r="N406" s="46" t="str">
        <f t="shared" si="19"/>
        <v/>
      </c>
    </row>
    <row r="407" spans="12:14" x14ac:dyDescent="0.25">
      <c r="L407" s="46">
        <f t="shared" si="18"/>
        <v>0</v>
      </c>
      <c r="M407" s="46" t="str">
        <f t="shared" si="20"/>
        <v/>
      </c>
      <c r="N407" s="46" t="str">
        <f t="shared" si="19"/>
        <v/>
      </c>
    </row>
    <row r="408" spans="12:14" x14ac:dyDescent="0.25">
      <c r="L408" s="46">
        <f t="shared" ref="L408:L436" si="21">J408*K408</f>
        <v>0</v>
      </c>
      <c r="M408" s="46" t="str">
        <f t="shared" si="20"/>
        <v/>
      </c>
      <c r="N408" s="46" t="str">
        <f t="shared" ref="N408:N436" si="22">IF(ISBLANK(H408),"",IF(I408="CIGARS",L408-1,IF(I408="LITTLE CIGAR",0,IF(I408="SMOKELESS TOBACCO",ROUNDUP(((L408-1.2)/0.3),0),IF(I408="SNUS",ROUNDUP(((L408-0.32)/0.08),0),IF(I408="SHISHA",ROUNDUP(((L408-3.5)/0.7),0),IF(I408="LOOSE TOBACCO",ROUNDUP((L408-1.5)/0.3,0),"N/A"))))))*H408)</f>
        <v/>
      </c>
    </row>
    <row r="409" spans="12:14" x14ac:dyDescent="0.25">
      <c r="L409" s="46">
        <f t="shared" si="21"/>
        <v>0</v>
      </c>
      <c r="M409" s="46" t="str">
        <f t="shared" si="20"/>
        <v/>
      </c>
      <c r="N409" s="46" t="str">
        <f t="shared" si="22"/>
        <v/>
      </c>
    </row>
    <row r="410" spans="12:14" x14ac:dyDescent="0.25">
      <c r="L410" s="46">
        <f t="shared" si="21"/>
        <v>0</v>
      </c>
      <c r="M410" s="46" t="str">
        <f t="shared" si="20"/>
        <v/>
      </c>
      <c r="N410" s="46" t="str">
        <f t="shared" si="22"/>
        <v/>
      </c>
    </row>
    <row r="411" spans="12:14" x14ac:dyDescent="0.25">
      <c r="L411" s="46">
        <f t="shared" si="21"/>
        <v>0</v>
      </c>
      <c r="M411" s="46" t="str">
        <f t="shared" si="20"/>
        <v/>
      </c>
      <c r="N411" s="46" t="str">
        <f t="shared" si="22"/>
        <v/>
      </c>
    </row>
    <row r="412" spans="12:14" x14ac:dyDescent="0.25">
      <c r="L412" s="46">
        <f t="shared" si="21"/>
        <v>0</v>
      </c>
      <c r="M412" s="46" t="str">
        <f t="shared" si="20"/>
        <v/>
      </c>
      <c r="N412" s="46" t="str">
        <f t="shared" si="22"/>
        <v/>
      </c>
    </row>
    <row r="413" spans="12:14" x14ac:dyDescent="0.25">
      <c r="L413" s="46">
        <f t="shared" si="21"/>
        <v>0</v>
      </c>
      <c r="M413" s="46" t="str">
        <f t="shared" si="20"/>
        <v/>
      </c>
      <c r="N413" s="46" t="str">
        <f t="shared" si="22"/>
        <v/>
      </c>
    </row>
    <row r="414" spans="12:14" x14ac:dyDescent="0.25">
      <c r="L414" s="46">
        <f t="shared" si="21"/>
        <v>0</v>
      </c>
      <c r="M414" s="46" t="str">
        <f t="shared" si="20"/>
        <v/>
      </c>
      <c r="N414" s="46" t="str">
        <f t="shared" si="22"/>
        <v/>
      </c>
    </row>
    <row r="415" spans="12:14" x14ac:dyDescent="0.25">
      <c r="L415" s="46">
        <f t="shared" si="21"/>
        <v>0</v>
      </c>
      <c r="M415" s="46" t="str">
        <f t="shared" si="20"/>
        <v/>
      </c>
      <c r="N415" s="46" t="str">
        <f t="shared" si="22"/>
        <v/>
      </c>
    </row>
    <row r="416" spans="12:14" x14ac:dyDescent="0.25">
      <c r="L416" s="46">
        <f t="shared" si="21"/>
        <v>0</v>
      </c>
      <c r="M416" s="46" t="str">
        <f t="shared" ref="M416:M436" si="23">IF(ISBLANK(H416),"",IF(I416="LITTLE CIGAR",ROUNDUP(L416/20,0),1)*H416)</f>
        <v/>
      </c>
      <c r="N416" s="46" t="str">
        <f t="shared" si="22"/>
        <v/>
      </c>
    </row>
    <row r="417" spans="12:14" x14ac:dyDescent="0.25">
      <c r="L417" s="46">
        <f t="shared" si="21"/>
        <v>0</v>
      </c>
      <c r="M417" s="46" t="str">
        <f t="shared" si="23"/>
        <v/>
      </c>
      <c r="N417" s="46" t="str">
        <f t="shared" si="22"/>
        <v/>
      </c>
    </row>
    <row r="418" spans="12:14" x14ac:dyDescent="0.25">
      <c r="L418" s="46">
        <f t="shared" si="21"/>
        <v>0</v>
      </c>
      <c r="M418" s="46" t="str">
        <f t="shared" si="23"/>
        <v/>
      </c>
      <c r="N418" s="46" t="str">
        <f t="shared" si="22"/>
        <v/>
      </c>
    </row>
    <row r="419" spans="12:14" x14ac:dyDescent="0.25">
      <c r="L419" s="46">
        <f t="shared" si="21"/>
        <v>0</v>
      </c>
      <c r="M419" s="46" t="str">
        <f t="shared" si="23"/>
        <v/>
      </c>
      <c r="N419" s="46" t="str">
        <f t="shared" si="22"/>
        <v/>
      </c>
    </row>
    <row r="420" spans="12:14" x14ac:dyDescent="0.25">
      <c r="L420" s="46">
        <f t="shared" si="21"/>
        <v>0</v>
      </c>
      <c r="M420" s="46" t="str">
        <f t="shared" si="23"/>
        <v/>
      </c>
      <c r="N420" s="46" t="str">
        <f t="shared" si="22"/>
        <v/>
      </c>
    </row>
    <row r="421" spans="12:14" x14ac:dyDescent="0.25">
      <c r="L421" s="46">
        <f t="shared" si="21"/>
        <v>0</v>
      </c>
      <c r="M421" s="46" t="str">
        <f t="shared" si="23"/>
        <v/>
      </c>
      <c r="N421" s="46" t="str">
        <f t="shared" si="22"/>
        <v/>
      </c>
    </row>
    <row r="422" spans="12:14" x14ac:dyDescent="0.25">
      <c r="L422" s="46">
        <f t="shared" si="21"/>
        <v>0</v>
      </c>
      <c r="M422" s="46" t="str">
        <f t="shared" si="23"/>
        <v/>
      </c>
      <c r="N422" s="46" t="str">
        <f t="shared" si="22"/>
        <v/>
      </c>
    </row>
    <row r="423" spans="12:14" x14ac:dyDescent="0.25">
      <c r="L423" s="46">
        <f t="shared" si="21"/>
        <v>0</v>
      </c>
      <c r="M423" s="46" t="str">
        <f t="shared" si="23"/>
        <v/>
      </c>
      <c r="N423" s="46" t="str">
        <f t="shared" si="22"/>
        <v/>
      </c>
    </row>
    <row r="424" spans="12:14" x14ac:dyDescent="0.25">
      <c r="L424" s="46">
        <f t="shared" si="21"/>
        <v>0</v>
      </c>
      <c r="M424" s="46" t="str">
        <f t="shared" si="23"/>
        <v/>
      </c>
      <c r="N424" s="46" t="str">
        <f t="shared" si="22"/>
        <v/>
      </c>
    </row>
    <row r="425" spans="12:14" x14ac:dyDescent="0.25">
      <c r="L425" s="46">
        <f t="shared" si="21"/>
        <v>0</v>
      </c>
      <c r="M425" s="46" t="str">
        <f t="shared" si="23"/>
        <v/>
      </c>
      <c r="N425" s="46" t="str">
        <f t="shared" si="22"/>
        <v/>
      </c>
    </row>
    <row r="426" spans="12:14" x14ac:dyDescent="0.25">
      <c r="L426" s="46">
        <f t="shared" si="21"/>
        <v>0</v>
      </c>
      <c r="M426" s="46" t="str">
        <f t="shared" si="23"/>
        <v/>
      </c>
      <c r="N426" s="46" t="str">
        <f t="shared" si="22"/>
        <v/>
      </c>
    </row>
    <row r="427" spans="12:14" x14ac:dyDescent="0.25">
      <c r="L427" s="46">
        <f t="shared" si="21"/>
        <v>0</v>
      </c>
      <c r="M427" s="46" t="str">
        <f t="shared" si="23"/>
        <v/>
      </c>
      <c r="N427" s="46" t="str">
        <f t="shared" si="22"/>
        <v/>
      </c>
    </row>
    <row r="428" spans="12:14" x14ac:dyDescent="0.25">
      <c r="L428" s="46">
        <f t="shared" si="21"/>
        <v>0</v>
      </c>
      <c r="M428" s="46" t="str">
        <f t="shared" si="23"/>
        <v/>
      </c>
      <c r="N428" s="46" t="str">
        <f t="shared" si="22"/>
        <v/>
      </c>
    </row>
    <row r="429" spans="12:14" x14ac:dyDescent="0.25">
      <c r="L429" s="46">
        <f t="shared" si="21"/>
        <v>0</v>
      </c>
      <c r="M429" s="46" t="str">
        <f t="shared" si="23"/>
        <v/>
      </c>
      <c r="N429" s="46" t="str">
        <f t="shared" si="22"/>
        <v/>
      </c>
    </row>
    <row r="430" spans="12:14" x14ac:dyDescent="0.25">
      <c r="L430" s="46">
        <f t="shared" si="21"/>
        <v>0</v>
      </c>
      <c r="M430" s="46" t="str">
        <f t="shared" si="23"/>
        <v/>
      </c>
      <c r="N430" s="46" t="str">
        <f t="shared" si="22"/>
        <v/>
      </c>
    </row>
    <row r="431" spans="12:14" x14ac:dyDescent="0.25">
      <c r="L431" s="46">
        <f t="shared" si="21"/>
        <v>0</v>
      </c>
      <c r="M431" s="46" t="str">
        <f t="shared" si="23"/>
        <v/>
      </c>
      <c r="N431" s="46" t="str">
        <f t="shared" si="22"/>
        <v/>
      </c>
    </row>
    <row r="432" spans="12:14" x14ac:dyDescent="0.25">
      <c r="L432" s="46">
        <f t="shared" si="21"/>
        <v>0</v>
      </c>
      <c r="M432" s="46" t="str">
        <f t="shared" si="23"/>
        <v/>
      </c>
      <c r="N432" s="46" t="str">
        <f t="shared" si="22"/>
        <v/>
      </c>
    </row>
    <row r="433" spans="12:14" x14ac:dyDescent="0.25">
      <c r="L433" s="46">
        <f t="shared" si="21"/>
        <v>0</v>
      </c>
      <c r="M433" s="46" t="str">
        <f t="shared" si="23"/>
        <v/>
      </c>
      <c r="N433" s="46" t="str">
        <f t="shared" si="22"/>
        <v/>
      </c>
    </row>
    <row r="434" spans="12:14" x14ac:dyDescent="0.25">
      <c r="L434" s="46">
        <f t="shared" si="21"/>
        <v>0</v>
      </c>
      <c r="M434" s="46" t="str">
        <f t="shared" si="23"/>
        <v/>
      </c>
      <c r="N434" s="46" t="str">
        <f t="shared" si="22"/>
        <v/>
      </c>
    </row>
    <row r="435" spans="12:14" x14ac:dyDescent="0.25">
      <c r="L435" s="46">
        <f t="shared" si="21"/>
        <v>0</v>
      </c>
      <c r="M435" s="46" t="str">
        <f t="shared" si="23"/>
        <v/>
      </c>
      <c r="N435" s="46" t="str">
        <f t="shared" si="22"/>
        <v/>
      </c>
    </row>
    <row r="436" spans="12:14" x14ac:dyDescent="0.25">
      <c r="L436" s="46">
        <f t="shared" si="21"/>
        <v>0</v>
      </c>
      <c r="M436" s="46" t="str">
        <f t="shared" si="23"/>
        <v/>
      </c>
      <c r="N436" s="46" t="str">
        <f t="shared" si="22"/>
        <v/>
      </c>
    </row>
  </sheetData>
  <dataValidations count="1">
    <dataValidation type="list" allowBlank="1" showInputMessage="1" showErrorMessage="1" sqref="I2:I905" xr:uid="{00000000-0002-0000-0600-000000000000}">
      <formula1>"CIGARS,LITTLE CIGAR,SMOKELESS TOBACCO,SNUS,SHISHA,LOOSE TOBACCO"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SECTION II</vt:lpstr>
      <vt:lpstr>DATA</vt:lpstr>
      <vt:lpstr>Out_of_City</vt:lpstr>
      <vt:lpstr>CTX</vt:lpstr>
      <vt:lpstr>ITEM LIST</vt:lpstr>
      <vt:lpstr>Sheet1</vt:lpstr>
      <vt:lpstr>OTP_P2</vt:lpstr>
      <vt:lpstr>SCH_D</vt:lpstr>
      <vt:lpstr>Purchse_SchA</vt:lpstr>
      <vt:lpstr>Sheet2</vt:lpstr>
      <vt:lpstr>ProductSize</vt:lpstr>
      <vt:lpstr>_ItemList</vt:lpstr>
      <vt:lpstr>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2018-08-21T18:04:26Z</cp:lastPrinted>
  <dcterms:created xsi:type="dcterms:W3CDTF">2018-08-15T16:34:33Z</dcterms:created>
  <dcterms:modified xsi:type="dcterms:W3CDTF">2020-01-22T21:23:27Z</dcterms:modified>
</cp:coreProperties>
</file>