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nation-my.sharepoint.com/personal/hpatel_robonation_org/Documents/My Files/RoboSub/RoboSub 2019/"/>
    </mc:Choice>
  </mc:AlternateContent>
  <xr:revisionPtr revIDLastSave="0" documentId="8_{2B267D34-2FB2-413F-B086-3C51F59644AE}" xr6:coauthVersionLast="41" xr6:coauthVersionMax="41" xr10:uidLastSave="{00000000-0000-0000-0000-000000000000}"/>
  <bookViews>
    <workbookView xWindow="-120" yWindow="-120" windowWidth="20640" windowHeight="11160" activeTab="2" xr2:uid="{00000000-000D-0000-FFFF-FFFF00000000}"/>
  </bookViews>
  <sheets>
    <sheet name="Master" sheetId="1" r:id="rId1"/>
    <sheet name="Rankings" sheetId="2" r:id="rId2"/>
    <sheet name="Prizes" sheetId="3" r:id="rId3"/>
  </sheets>
  <definedNames>
    <definedName name="Final_Rank">Master!$D$141:$BW$141</definedName>
    <definedName name="Final_subT">Master!$D$140:$BW$140</definedName>
    <definedName name="Prelim1_Rank">Master!$D$46:$BW$46</definedName>
    <definedName name="Prelim1_subT">Master!$D$45:$BW$45</definedName>
    <definedName name="Prelim2_Rank">Master!$D$76:$BW$76</definedName>
    <definedName name="Prelim2_subT">Master!$D$75:$BW$75</definedName>
    <definedName name="SemiFinal_Rank">Master!$D$81:$BW$81</definedName>
    <definedName name="SemiFinal_tot">Master!$D$80:$BW$80</definedName>
    <definedName name="Subjective_Rank">Master!$D$16:$BW$16</definedName>
    <definedName name="Subjective_subT">Master!$D$15:$BW$15</definedName>
    <definedName name="Teams">Master!$D$2:$BW$2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W15" i="1" l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BG16" i="1" s="1"/>
  <c r="E15" i="1"/>
  <c r="D15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AT16" i="1"/>
  <c r="AL16" i="1"/>
  <c r="AD16" i="1"/>
  <c r="V16" i="1"/>
  <c r="N16" i="1"/>
  <c r="F16" i="1"/>
  <c r="BB16" i="1" l="1"/>
  <c r="D16" i="1"/>
  <c r="L16" i="1"/>
  <c r="T16" i="1"/>
  <c r="AB16" i="1"/>
  <c r="AJ16" i="1"/>
  <c r="AR16" i="1"/>
  <c r="AZ16" i="1"/>
  <c r="BH16" i="1"/>
  <c r="E16" i="1"/>
  <c r="M16" i="1"/>
  <c r="U16" i="1"/>
  <c r="AC16" i="1"/>
  <c r="AK16" i="1"/>
  <c r="AS16" i="1"/>
  <c r="BA16" i="1"/>
  <c r="BI16" i="1"/>
  <c r="G16" i="1"/>
  <c r="O16" i="1"/>
  <c r="W16" i="1"/>
  <c r="AE16" i="1"/>
  <c r="AM16" i="1"/>
  <c r="AU16" i="1"/>
  <c r="BC16" i="1"/>
  <c r="P16" i="1"/>
  <c r="X16" i="1"/>
  <c r="AF16" i="1"/>
  <c r="AN16" i="1"/>
  <c r="AV16" i="1"/>
  <c r="BD16" i="1"/>
  <c r="H16" i="1"/>
  <c r="I16" i="1"/>
  <c r="Q16" i="1"/>
  <c r="Y16" i="1"/>
  <c r="AG16" i="1"/>
  <c r="AO16" i="1"/>
  <c r="AW16" i="1"/>
  <c r="BE16" i="1"/>
  <c r="J16" i="1"/>
  <c r="R16" i="1"/>
  <c r="Z16" i="1"/>
  <c r="AH16" i="1"/>
  <c r="AP16" i="1"/>
  <c r="AX16" i="1"/>
  <c r="BF16" i="1"/>
  <c r="K16" i="1"/>
  <c r="S16" i="1"/>
  <c r="AA16" i="1"/>
  <c r="AI16" i="1"/>
  <c r="AQ16" i="1"/>
  <c r="AY16" i="1"/>
  <c r="A6" i="2" l="1"/>
  <c r="A7" i="2" s="1"/>
  <c r="Q5" i="2"/>
  <c r="Q6" i="2" s="1"/>
  <c r="M5" i="2"/>
  <c r="M6" i="2" s="1"/>
  <c r="M7" i="2" s="1"/>
  <c r="M8" i="2" s="1"/>
  <c r="I5" i="2"/>
  <c r="I6" i="2" s="1"/>
  <c r="E5" i="2"/>
  <c r="A5" i="2"/>
  <c r="D141" i="1"/>
  <c r="BQ140" i="1"/>
  <c r="BQ141" i="1" s="1"/>
  <c r="BM140" i="1"/>
  <c r="BM141" i="1" s="1"/>
  <c r="AR140" i="1"/>
  <c r="AR141" i="1" s="1"/>
  <c r="AO140" i="1"/>
  <c r="AJ140" i="1"/>
  <c r="AJ141" i="1" s="1"/>
  <c r="S140" i="1"/>
  <c r="Q140" i="1"/>
  <c r="Q141" i="1" s="1"/>
  <c r="J140" i="1"/>
  <c r="BW116" i="1"/>
  <c r="BW140" i="1" s="1"/>
  <c r="BW141" i="1" s="1"/>
  <c r="BV116" i="1"/>
  <c r="BV140" i="1" s="1"/>
  <c r="BV141" i="1" s="1"/>
  <c r="BU116" i="1"/>
  <c r="BU140" i="1" s="1"/>
  <c r="BU141" i="1" s="1"/>
  <c r="BT116" i="1"/>
  <c r="BT140" i="1" s="1"/>
  <c r="BT141" i="1" s="1"/>
  <c r="BS116" i="1"/>
  <c r="BS140" i="1" s="1"/>
  <c r="BS141" i="1" s="1"/>
  <c r="BR116" i="1"/>
  <c r="BR140" i="1" s="1"/>
  <c r="BR141" i="1" s="1"/>
  <c r="BQ116" i="1"/>
  <c r="BP116" i="1"/>
  <c r="BP140" i="1" s="1"/>
  <c r="BP141" i="1" s="1"/>
  <c r="BO116" i="1"/>
  <c r="BO140" i="1" s="1"/>
  <c r="BO141" i="1" s="1"/>
  <c r="BN116" i="1"/>
  <c r="BN140" i="1" s="1"/>
  <c r="BN141" i="1" s="1"/>
  <c r="BM116" i="1"/>
  <c r="BL116" i="1"/>
  <c r="BL140" i="1" s="1"/>
  <c r="BL141" i="1" s="1"/>
  <c r="BK116" i="1"/>
  <c r="BK140" i="1" s="1"/>
  <c r="BK141" i="1" s="1"/>
  <c r="BJ116" i="1"/>
  <c r="BJ140" i="1" s="1"/>
  <c r="BJ141" i="1" s="1"/>
  <c r="BI116" i="1"/>
  <c r="BI140" i="1" s="1"/>
  <c r="BI141" i="1" s="1"/>
  <c r="BH116" i="1"/>
  <c r="BH140" i="1" s="1"/>
  <c r="BH141" i="1" s="1"/>
  <c r="BG116" i="1"/>
  <c r="BG140" i="1" s="1"/>
  <c r="BG141" i="1" s="1"/>
  <c r="BF116" i="1"/>
  <c r="BF140" i="1" s="1"/>
  <c r="BF141" i="1" s="1"/>
  <c r="BE116" i="1"/>
  <c r="BE140" i="1" s="1"/>
  <c r="BE141" i="1" s="1"/>
  <c r="BD116" i="1"/>
  <c r="BD140" i="1" s="1"/>
  <c r="BD141" i="1" s="1"/>
  <c r="BC116" i="1"/>
  <c r="BC140" i="1" s="1"/>
  <c r="BC141" i="1" s="1"/>
  <c r="BB116" i="1"/>
  <c r="BB140" i="1" s="1"/>
  <c r="BB141" i="1" s="1"/>
  <c r="BA116" i="1"/>
  <c r="BA140" i="1" s="1"/>
  <c r="BA141" i="1" s="1"/>
  <c r="AZ116" i="1"/>
  <c r="AZ140" i="1" s="1"/>
  <c r="AY116" i="1"/>
  <c r="AY140" i="1" s="1"/>
  <c r="AY141" i="1" s="1"/>
  <c r="AX116" i="1"/>
  <c r="AX140" i="1" s="1"/>
  <c r="AX141" i="1" s="1"/>
  <c r="AW116" i="1"/>
  <c r="AW140" i="1" s="1"/>
  <c r="AW141" i="1" s="1"/>
  <c r="AV116" i="1"/>
  <c r="AV140" i="1" s="1"/>
  <c r="AU116" i="1"/>
  <c r="AU140" i="1" s="1"/>
  <c r="AU141" i="1" s="1"/>
  <c r="AT116" i="1"/>
  <c r="AT140" i="1" s="1"/>
  <c r="AT141" i="1" s="1"/>
  <c r="AS116" i="1"/>
  <c r="AS140" i="1" s="1"/>
  <c r="AR116" i="1"/>
  <c r="AQ116" i="1"/>
  <c r="AQ140" i="1" s="1"/>
  <c r="AQ141" i="1" s="1"/>
  <c r="AP116" i="1"/>
  <c r="AP140" i="1" s="1"/>
  <c r="AP141" i="1" s="1"/>
  <c r="AN116" i="1"/>
  <c r="AN140" i="1" s="1"/>
  <c r="AN141" i="1" s="1"/>
  <c r="AM116" i="1"/>
  <c r="AM140" i="1" s="1"/>
  <c r="AM141" i="1" s="1"/>
  <c r="AL116" i="1"/>
  <c r="AL140" i="1" s="1"/>
  <c r="AL141" i="1" s="1"/>
  <c r="AK116" i="1"/>
  <c r="AK140" i="1" s="1"/>
  <c r="AK141" i="1" s="1"/>
  <c r="AJ116" i="1"/>
  <c r="AI116" i="1"/>
  <c r="AI140" i="1" s="1"/>
  <c r="AI141" i="1" s="1"/>
  <c r="AH116" i="1"/>
  <c r="AH140" i="1" s="1"/>
  <c r="AH141" i="1" s="1"/>
  <c r="AG116" i="1"/>
  <c r="AG140" i="1" s="1"/>
  <c r="AG141" i="1" s="1"/>
  <c r="AF116" i="1"/>
  <c r="AF140" i="1" s="1"/>
  <c r="AE116" i="1"/>
  <c r="AE140" i="1" s="1"/>
  <c r="AE141" i="1" s="1"/>
  <c r="AD116" i="1"/>
  <c r="AD140" i="1" s="1"/>
  <c r="AD141" i="1" s="1"/>
  <c r="AC116" i="1"/>
  <c r="AC140" i="1" s="1"/>
  <c r="AC141" i="1" s="1"/>
  <c r="AB116" i="1"/>
  <c r="AB140" i="1" s="1"/>
  <c r="AB141" i="1" s="1"/>
  <c r="AA116" i="1"/>
  <c r="AA140" i="1" s="1"/>
  <c r="AA141" i="1" s="1"/>
  <c r="Z116" i="1"/>
  <c r="Z140" i="1" s="1"/>
  <c r="Z141" i="1" s="1"/>
  <c r="Y116" i="1"/>
  <c r="Y140" i="1" s="1"/>
  <c r="Y141" i="1" s="1"/>
  <c r="X116" i="1"/>
  <c r="X140" i="1" s="1"/>
  <c r="X141" i="1" s="1"/>
  <c r="W116" i="1"/>
  <c r="W140" i="1" s="1"/>
  <c r="W141" i="1" s="1"/>
  <c r="V116" i="1"/>
  <c r="V140" i="1" s="1"/>
  <c r="V141" i="1" s="1"/>
  <c r="U116" i="1"/>
  <c r="U140" i="1" s="1"/>
  <c r="U141" i="1" s="1"/>
  <c r="T116" i="1"/>
  <c r="T140" i="1" s="1"/>
  <c r="T141" i="1" s="1"/>
  <c r="R116" i="1"/>
  <c r="R140" i="1" s="1"/>
  <c r="R141" i="1" s="1"/>
  <c r="Q116" i="1"/>
  <c r="P116" i="1"/>
  <c r="P140" i="1" s="1"/>
  <c r="P141" i="1" s="1"/>
  <c r="O116" i="1"/>
  <c r="O140" i="1" s="1"/>
  <c r="N116" i="1"/>
  <c r="N140" i="1" s="1"/>
  <c r="N141" i="1" s="1"/>
  <c r="M116" i="1"/>
  <c r="M140" i="1" s="1"/>
  <c r="M141" i="1" s="1"/>
  <c r="L116" i="1"/>
  <c r="L140" i="1" s="1"/>
  <c r="L141" i="1" s="1"/>
  <c r="K116" i="1"/>
  <c r="K140" i="1" s="1"/>
  <c r="K141" i="1" s="1"/>
  <c r="I116" i="1"/>
  <c r="I140" i="1" s="1"/>
  <c r="I141" i="1" s="1"/>
  <c r="H116" i="1"/>
  <c r="H140" i="1" s="1"/>
  <c r="H141" i="1" s="1"/>
  <c r="G116" i="1"/>
  <c r="G140" i="1" s="1"/>
  <c r="G141" i="1" s="1"/>
  <c r="F116" i="1"/>
  <c r="F140" i="1" s="1"/>
  <c r="E116" i="1"/>
  <c r="E140" i="1" s="1"/>
  <c r="D116" i="1"/>
  <c r="BL110" i="1"/>
  <c r="BL111" i="1" s="1"/>
  <c r="BH110" i="1"/>
  <c r="BH111" i="1" s="1"/>
  <c r="AO110" i="1"/>
  <c r="AO111" i="1" s="1"/>
  <c r="AN110" i="1"/>
  <c r="AN111" i="1" s="1"/>
  <c r="AF110" i="1"/>
  <c r="W110" i="1"/>
  <c r="W111" i="1" s="1"/>
  <c r="V110" i="1"/>
  <c r="U110" i="1"/>
  <c r="U111" i="1" s="1"/>
  <c r="S110" i="1"/>
  <c r="S111" i="1" s="1"/>
  <c r="O110" i="1"/>
  <c r="O111" i="1" s="1"/>
  <c r="I110" i="1"/>
  <c r="E110" i="1"/>
  <c r="E111" i="1" s="1"/>
  <c r="BW86" i="1"/>
  <c r="BW110" i="1" s="1"/>
  <c r="BW111" i="1" s="1"/>
  <c r="BV86" i="1"/>
  <c r="BV110" i="1" s="1"/>
  <c r="BV111" i="1" s="1"/>
  <c r="BU86" i="1"/>
  <c r="BU110" i="1" s="1"/>
  <c r="BU111" i="1" s="1"/>
  <c r="BT86" i="1"/>
  <c r="BT110" i="1" s="1"/>
  <c r="BT111" i="1" s="1"/>
  <c r="BS86" i="1"/>
  <c r="BS110" i="1" s="1"/>
  <c r="BS111" i="1" s="1"/>
  <c r="BR86" i="1"/>
  <c r="BR110" i="1" s="1"/>
  <c r="BR111" i="1" s="1"/>
  <c r="BQ86" i="1"/>
  <c r="BQ110" i="1" s="1"/>
  <c r="BQ111" i="1" s="1"/>
  <c r="BP86" i="1"/>
  <c r="BP110" i="1" s="1"/>
  <c r="BP111" i="1" s="1"/>
  <c r="BO86" i="1"/>
  <c r="BO110" i="1" s="1"/>
  <c r="BO111" i="1" s="1"/>
  <c r="BN86" i="1"/>
  <c r="BN110" i="1" s="1"/>
  <c r="BN111" i="1" s="1"/>
  <c r="BM86" i="1"/>
  <c r="BM110" i="1" s="1"/>
  <c r="BM111" i="1" s="1"/>
  <c r="BL86" i="1"/>
  <c r="BK86" i="1"/>
  <c r="BK110" i="1" s="1"/>
  <c r="BK111" i="1" s="1"/>
  <c r="BJ86" i="1"/>
  <c r="BJ110" i="1" s="1"/>
  <c r="BI86" i="1"/>
  <c r="BI110" i="1" s="1"/>
  <c r="BH86" i="1"/>
  <c r="BG86" i="1"/>
  <c r="BG110" i="1" s="1"/>
  <c r="BG111" i="1" s="1"/>
  <c r="BF86" i="1"/>
  <c r="BF110" i="1" s="1"/>
  <c r="BE86" i="1"/>
  <c r="BE110" i="1" s="1"/>
  <c r="BE111" i="1" s="1"/>
  <c r="BD86" i="1"/>
  <c r="BD110" i="1" s="1"/>
  <c r="BD111" i="1" s="1"/>
  <c r="BC86" i="1"/>
  <c r="BC110" i="1" s="1"/>
  <c r="BC111" i="1" s="1"/>
  <c r="BB86" i="1"/>
  <c r="BB110" i="1" s="1"/>
  <c r="BA86" i="1"/>
  <c r="BA110" i="1" s="1"/>
  <c r="AZ86" i="1"/>
  <c r="AZ110" i="1" s="1"/>
  <c r="AY86" i="1"/>
  <c r="AY110" i="1" s="1"/>
  <c r="AX86" i="1"/>
  <c r="AX110" i="1" s="1"/>
  <c r="AX111" i="1" s="1"/>
  <c r="AW86" i="1"/>
  <c r="AW110" i="1" s="1"/>
  <c r="AW111" i="1" s="1"/>
  <c r="AV86" i="1"/>
  <c r="AV110" i="1" s="1"/>
  <c r="AV111" i="1" s="1"/>
  <c r="AU86" i="1"/>
  <c r="AU110" i="1" s="1"/>
  <c r="AU111" i="1" s="1"/>
  <c r="AT86" i="1"/>
  <c r="AT110" i="1" s="1"/>
  <c r="AS86" i="1"/>
  <c r="AS110" i="1" s="1"/>
  <c r="AS111" i="1" s="1"/>
  <c r="AR86" i="1"/>
  <c r="AR110" i="1" s="1"/>
  <c r="AR111" i="1" s="1"/>
  <c r="AQ86" i="1"/>
  <c r="AQ110" i="1" s="1"/>
  <c r="AP86" i="1"/>
  <c r="AP110" i="1" s="1"/>
  <c r="AP111" i="1" s="1"/>
  <c r="AO86" i="1"/>
  <c r="AN86" i="1"/>
  <c r="AM86" i="1"/>
  <c r="AM110" i="1" s="1"/>
  <c r="AM111" i="1" s="1"/>
  <c r="AL86" i="1"/>
  <c r="AL110" i="1" s="1"/>
  <c r="AK86" i="1"/>
  <c r="AK110" i="1" s="1"/>
  <c r="AK111" i="1" s="1"/>
  <c r="AJ86" i="1"/>
  <c r="AJ110" i="1" s="1"/>
  <c r="AJ111" i="1" s="1"/>
  <c r="AI86" i="1"/>
  <c r="AI110" i="1" s="1"/>
  <c r="AI111" i="1" s="1"/>
  <c r="AH86" i="1"/>
  <c r="AH110" i="1" s="1"/>
  <c r="AH111" i="1" s="1"/>
  <c r="AG86" i="1"/>
  <c r="AG110" i="1" s="1"/>
  <c r="AG111" i="1" s="1"/>
  <c r="AF86" i="1"/>
  <c r="AE86" i="1"/>
  <c r="AE110" i="1" s="1"/>
  <c r="AD86" i="1"/>
  <c r="AD110" i="1" s="1"/>
  <c r="AD111" i="1" s="1"/>
  <c r="AC86" i="1"/>
  <c r="AC110" i="1" s="1"/>
  <c r="AC111" i="1" s="1"/>
  <c r="AB86" i="1"/>
  <c r="AB110" i="1" s="1"/>
  <c r="AB111" i="1" s="1"/>
  <c r="AA86" i="1"/>
  <c r="AA110" i="1" s="1"/>
  <c r="AA111" i="1" s="1"/>
  <c r="Z86" i="1"/>
  <c r="Z110" i="1" s="1"/>
  <c r="Z111" i="1" s="1"/>
  <c r="Y86" i="1"/>
  <c r="Y110" i="1" s="1"/>
  <c r="X86" i="1"/>
  <c r="X110" i="1" s="1"/>
  <c r="X111" i="1" s="1"/>
  <c r="W86" i="1"/>
  <c r="U86" i="1"/>
  <c r="T86" i="1"/>
  <c r="T110" i="1" s="1"/>
  <c r="S86" i="1"/>
  <c r="R86" i="1"/>
  <c r="R110" i="1" s="1"/>
  <c r="Q86" i="1"/>
  <c r="Q110" i="1" s="1"/>
  <c r="P86" i="1"/>
  <c r="P110" i="1" s="1"/>
  <c r="O86" i="1"/>
  <c r="N86" i="1"/>
  <c r="N110" i="1" s="1"/>
  <c r="M86" i="1"/>
  <c r="M110" i="1" s="1"/>
  <c r="L86" i="1"/>
  <c r="L110" i="1" s="1"/>
  <c r="L111" i="1" s="1"/>
  <c r="K86" i="1"/>
  <c r="K110" i="1" s="1"/>
  <c r="K111" i="1" s="1"/>
  <c r="J86" i="1"/>
  <c r="J110" i="1" s="1"/>
  <c r="J111" i="1" s="1"/>
  <c r="I86" i="1"/>
  <c r="H86" i="1"/>
  <c r="H110" i="1" s="1"/>
  <c r="G86" i="1"/>
  <c r="G110" i="1" s="1"/>
  <c r="F86" i="1"/>
  <c r="F110" i="1" s="1"/>
  <c r="F111" i="1" s="1"/>
  <c r="E86" i="1"/>
  <c r="D86" i="1"/>
  <c r="D110" i="1" s="1"/>
  <c r="AO75" i="1"/>
  <c r="AF75" i="1"/>
  <c r="AA75" i="1"/>
  <c r="V75" i="1"/>
  <c r="S75" i="1"/>
  <c r="M75" i="1"/>
  <c r="L75" i="1"/>
  <c r="L76" i="1" s="1"/>
  <c r="J75" i="1"/>
  <c r="F75" i="1"/>
  <c r="BW51" i="1"/>
  <c r="BW75" i="1" s="1"/>
  <c r="BW76" i="1" s="1"/>
  <c r="BV51" i="1"/>
  <c r="BV75" i="1" s="1"/>
  <c r="BV76" i="1" s="1"/>
  <c r="BU51" i="1"/>
  <c r="BU75" i="1" s="1"/>
  <c r="BU76" i="1" s="1"/>
  <c r="BT51" i="1"/>
  <c r="BT75" i="1" s="1"/>
  <c r="BT76" i="1" s="1"/>
  <c r="BS51" i="1"/>
  <c r="BS75" i="1" s="1"/>
  <c r="BS76" i="1" s="1"/>
  <c r="BR51" i="1"/>
  <c r="BR75" i="1" s="1"/>
  <c r="BR76" i="1" s="1"/>
  <c r="BQ51" i="1"/>
  <c r="BQ75" i="1" s="1"/>
  <c r="BQ76" i="1" s="1"/>
  <c r="BP51" i="1"/>
  <c r="BP75" i="1" s="1"/>
  <c r="BP76" i="1" s="1"/>
  <c r="BO51" i="1"/>
  <c r="BO75" i="1" s="1"/>
  <c r="BO76" i="1" s="1"/>
  <c r="BN51" i="1"/>
  <c r="BN75" i="1" s="1"/>
  <c r="BN76" i="1" s="1"/>
  <c r="BM51" i="1"/>
  <c r="BM75" i="1" s="1"/>
  <c r="BM76" i="1" s="1"/>
  <c r="BL51" i="1"/>
  <c r="BL75" i="1" s="1"/>
  <c r="BL76" i="1" s="1"/>
  <c r="BK51" i="1"/>
  <c r="BK75" i="1" s="1"/>
  <c r="BK76" i="1" s="1"/>
  <c r="BJ51" i="1"/>
  <c r="BJ75" i="1" s="1"/>
  <c r="BI51" i="1"/>
  <c r="BI75" i="1" s="1"/>
  <c r="BI76" i="1" s="1"/>
  <c r="BH51" i="1"/>
  <c r="BH75" i="1" s="1"/>
  <c r="BH76" i="1" s="1"/>
  <c r="BG51" i="1"/>
  <c r="BG75" i="1" s="1"/>
  <c r="BF51" i="1"/>
  <c r="BF75" i="1" s="1"/>
  <c r="BE51" i="1"/>
  <c r="BE75" i="1" s="1"/>
  <c r="BE76" i="1" s="1"/>
  <c r="BD51" i="1"/>
  <c r="BD75" i="1" s="1"/>
  <c r="BD76" i="1" s="1"/>
  <c r="BC51" i="1"/>
  <c r="BC75" i="1" s="1"/>
  <c r="BC76" i="1" s="1"/>
  <c r="BB51" i="1"/>
  <c r="BB75" i="1" s="1"/>
  <c r="BA51" i="1"/>
  <c r="BA75" i="1" s="1"/>
  <c r="AZ51" i="1"/>
  <c r="AZ75" i="1" s="1"/>
  <c r="AY51" i="1"/>
  <c r="AY75" i="1" s="1"/>
  <c r="AX51" i="1"/>
  <c r="AX75" i="1" s="1"/>
  <c r="AX76" i="1" s="1"/>
  <c r="AW51" i="1"/>
  <c r="AW75" i="1" s="1"/>
  <c r="AW76" i="1" s="1"/>
  <c r="AV51" i="1"/>
  <c r="AV75" i="1" s="1"/>
  <c r="AU51" i="1"/>
  <c r="AU75" i="1" s="1"/>
  <c r="AT51" i="1"/>
  <c r="AT75" i="1" s="1"/>
  <c r="AS51" i="1"/>
  <c r="AS75" i="1" s="1"/>
  <c r="AR51" i="1"/>
  <c r="AR75" i="1" s="1"/>
  <c r="AR76" i="1" s="1"/>
  <c r="AQ51" i="1"/>
  <c r="AQ75" i="1" s="1"/>
  <c r="AP51" i="1"/>
  <c r="AP75" i="1" s="1"/>
  <c r="AP76" i="1" s="1"/>
  <c r="AN51" i="1"/>
  <c r="AN75" i="1" s="1"/>
  <c r="AN76" i="1" s="1"/>
  <c r="AM51" i="1"/>
  <c r="AM75" i="1" s="1"/>
  <c r="AM76" i="1" s="1"/>
  <c r="AL51" i="1"/>
  <c r="AL75" i="1" s="1"/>
  <c r="AK51" i="1"/>
  <c r="AK75" i="1" s="1"/>
  <c r="AJ51" i="1"/>
  <c r="AJ75" i="1" s="1"/>
  <c r="AJ76" i="1" s="1"/>
  <c r="AI51" i="1"/>
  <c r="AI75" i="1" s="1"/>
  <c r="AH51" i="1"/>
  <c r="AH75" i="1" s="1"/>
  <c r="AH76" i="1" s="1"/>
  <c r="AG51" i="1"/>
  <c r="AG75" i="1" s="1"/>
  <c r="AG76" i="1" s="1"/>
  <c r="AF51" i="1"/>
  <c r="AE51" i="1"/>
  <c r="AE75" i="1" s="1"/>
  <c r="AD51" i="1"/>
  <c r="AD75" i="1" s="1"/>
  <c r="AC51" i="1"/>
  <c r="AC75" i="1" s="1"/>
  <c r="AC76" i="1" s="1"/>
  <c r="AB51" i="1"/>
  <c r="AB75" i="1" s="1"/>
  <c r="AB76" i="1" s="1"/>
  <c r="Z51" i="1"/>
  <c r="Z75" i="1" s="1"/>
  <c r="Y51" i="1"/>
  <c r="Y75" i="1" s="1"/>
  <c r="X51" i="1"/>
  <c r="X75" i="1" s="1"/>
  <c r="X76" i="1" s="1"/>
  <c r="W51" i="1"/>
  <c r="W75" i="1" s="1"/>
  <c r="W76" i="1" s="1"/>
  <c r="U51" i="1"/>
  <c r="U75" i="1" s="1"/>
  <c r="U76" i="1" s="1"/>
  <c r="T51" i="1"/>
  <c r="T75" i="1" s="1"/>
  <c r="R51" i="1"/>
  <c r="R75" i="1" s="1"/>
  <c r="Q51" i="1"/>
  <c r="Q75" i="1" s="1"/>
  <c r="P51" i="1"/>
  <c r="P75" i="1" s="1"/>
  <c r="O51" i="1"/>
  <c r="O75" i="1" s="1"/>
  <c r="N51" i="1"/>
  <c r="N75" i="1" s="1"/>
  <c r="M51" i="1"/>
  <c r="L51" i="1"/>
  <c r="K51" i="1"/>
  <c r="K75" i="1" s="1"/>
  <c r="I51" i="1"/>
  <c r="I75" i="1" s="1"/>
  <c r="H51" i="1"/>
  <c r="H75" i="1" s="1"/>
  <c r="G51" i="1"/>
  <c r="G75" i="1" s="1"/>
  <c r="F51" i="1"/>
  <c r="E51" i="1"/>
  <c r="E75" i="1" s="1"/>
  <c r="D51" i="1"/>
  <c r="D75" i="1" s="1"/>
  <c r="S45" i="1"/>
  <c r="O45" i="1"/>
  <c r="M45" i="1"/>
  <c r="J45" i="1"/>
  <c r="BW21" i="1"/>
  <c r="BW45" i="1" s="1"/>
  <c r="BW46" i="1" s="1"/>
  <c r="BV21" i="1"/>
  <c r="BV45" i="1" s="1"/>
  <c r="BU21" i="1"/>
  <c r="BU45" i="1" s="1"/>
  <c r="BT21" i="1"/>
  <c r="BT45" i="1" s="1"/>
  <c r="BT46" i="1" s="1"/>
  <c r="BS21" i="1"/>
  <c r="BS45" i="1" s="1"/>
  <c r="BS46" i="1" s="1"/>
  <c r="BR21" i="1"/>
  <c r="BR45" i="1" s="1"/>
  <c r="BR46" i="1" s="1"/>
  <c r="BQ21" i="1"/>
  <c r="BQ45" i="1" s="1"/>
  <c r="BQ46" i="1" s="1"/>
  <c r="BP21" i="1"/>
  <c r="BP45" i="1" s="1"/>
  <c r="BO21" i="1"/>
  <c r="BO45" i="1" s="1"/>
  <c r="BO46" i="1" s="1"/>
  <c r="BN21" i="1"/>
  <c r="BN45" i="1" s="1"/>
  <c r="BM21" i="1"/>
  <c r="BM45" i="1" s="1"/>
  <c r="BM46" i="1" s="1"/>
  <c r="BL21" i="1"/>
  <c r="BL45" i="1" s="1"/>
  <c r="BL46" i="1" s="1"/>
  <c r="BK21" i="1"/>
  <c r="BK45" i="1" s="1"/>
  <c r="BK46" i="1" s="1"/>
  <c r="BJ21" i="1"/>
  <c r="BJ45" i="1" s="1"/>
  <c r="BI21" i="1"/>
  <c r="BI45" i="1" s="1"/>
  <c r="BH21" i="1"/>
  <c r="BH45" i="1" s="1"/>
  <c r="BH46" i="1" s="1"/>
  <c r="BG21" i="1"/>
  <c r="BG45" i="1" s="1"/>
  <c r="BF21" i="1"/>
  <c r="BF45" i="1" s="1"/>
  <c r="BE21" i="1"/>
  <c r="BE45" i="1" s="1"/>
  <c r="BE46" i="1" s="1"/>
  <c r="BD21" i="1"/>
  <c r="BD45" i="1" s="1"/>
  <c r="BD46" i="1" s="1"/>
  <c r="BC21" i="1"/>
  <c r="BC45" i="1" s="1"/>
  <c r="BC46" i="1" s="1"/>
  <c r="BB21" i="1"/>
  <c r="BB45" i="1" s="1"/>
  <c r="BA21" i="1"/>
  <c r="BA45" i="1" s="1"/>
  <c r="AZ21" i="1"/>
  <c r="AZ45" i="1" s="1"/>
  <c r="AZ46" i="1" s="1"/>
  <c r="AY21" i="1"/>
  <c r="AY45" i="1" s="1"/>
  <c r="AX21" i="1"/>
  <c r="AX45" i="1" s="1"/>
  <c r="AW21" i="1"/>
  <c r="AW45" i="1" s="1"/>
  <c r="AW46" i="1" s="1"/>
  <c r="AV21" i="1"/>
  <c r="AV45" i="1" s="1"/>
  <c r="AU21" i="1"/>
  <c r="AU45" i="1" s="1"/>
  <c r="AU46" i="1" s="1"/>
  <c r="AT21" i="1"/>
  <c r="AT45" i="1" s="1"/>
  <c r="AS21" i="1"/>
  <c r="AS45" i="1" s="1"/>
  <c r="AR21" i="1"/>
  <c r="AR45" i="1" s="1"/>
  <c r="AR46" i="1" s="1"/>
  <c r="AQ21" i="1"/>
  <c r="AQ45" i="1" s="1"/>
  <c r="AP21" i="1"/>
  <c r="AP45" i="1" s="1"/>
  <c r="AP46" i="1" s="1"/>
  <c r="AO21" i="1"/>
  <c r="AO45" i="1" s="1"/>
  <c r="AN21" i="1"/>
  <c r="AN45" i="1" s="1"/>
  <c r="AN46" i="1" s="1"/>
  <c r="AM21" i="1"/>
  <c r="AM45" i="1" s="1"/>
  <c r="AM46" i="1" s="1"/>
  <c r="AL21" i="1"/>
  <c r="AL45" i="1" s="1"/>
  <c r="AK21" i="1"/>
  <c r="AK45" i="1" s="1"/>
  <c r="AK46" i="1" s="1"/>
  <c r="AJ21" i="1"/>
  <c r="AJ45" i="1" s="1"/>
  <c r="AJ46" i="1" s="1"/>
  <c r="AI21" i="1"/>
  <c r="AI45" i="1" s="1"/>
  <c r="AH21" i="1"/>
  <c r="AH45" i="1" s="1"/>
  <c r="AH46" i="1" s="1"/>
  <c r="AG21" i="1"/>
  <c r="AG45" i="1" s="1"/>
  <c r="AG46" i="1" s="1"/>
  <c r="AF21" i="1"/>
  <c r="AF45" i="1" s="1"/>
  <c r="AE21" i="1"/>
  <c r="AE45" i="1" s="1"/>
  <c r="AD21" i="1"/>
  <c r="AD45" i="1" s="1"/>
  <c r="AD46" i="1" s="1"/>
  <c r="AC21" i="1"/>
  <c r="AC45" i="1" s="1"/>
  <c r="AC46" i="1" s="1"/>
  <c r="AB21" i="1"/>
  <c r="AB45" i="1" s="1"/>
  <c r="AB46" i="1" s="1"/>
  <c r="AA21" i="1"/>
  <c r="AA45" i="1" s="1"/>
  <c r="AA46" i="1" s="1"/>
  <c r="Z21" i="1"/>
  <c r="Z45" i="1" s="1"/>
  <c r="Z46" i="1" s="1"/>
  <c r="Y21" i="1"/>
  <c r="Y45" i="1" s="1"/>
  <c r="X21" i="1"/>
  <c r="X45" i="1" s="1"/>
  <c r="X46" i="1" s="1"/>
  <c r="W21" i="1"/>
  <c r="W45" i="1" s="1"/>
  <c r="W46" i="1" s="1"/>
  <c r="V21" i="1"/>
  <c r="V45" i="1" s="1"/>
  <c r="U21" i="1"/>
  <c r="U45" i="1" s="1"/>
  <c r="U46" i="1" s="1"/>
  <c r="T21" i="1"/>
  <c r="T45" i="1" s="1"/>
  <c r="R21" i="1"/>
  <c r="R45" i="1" s="1"/>
  <c r="Q21" i="1"/>
  <c r="Q45" i="1" s="1"/>
  <c r="P21" i="1"/>
  <c r="P45" i="1" s="1"/>
  <c r="O21" i="1"/>
  <c r="N21" i="1"/>
  <c r="N45" i="1" s="1"/>
  <c r="M21" i="1"/>
  <c r="L21" i="1"/>
  <c r="L45" i="1" s="1"/>
  <c r="L46" i="1" s="1"/>
  <c r="K21" i="1"/>
  <c r="K45" i="1" s="1"/>
  <c r="I21" i="1"/>
  <c r="I45" i="1" s="1"/>
  <c r="H21" i="1"/>
  <c r="H45" i="1" s="1"/>
  <c r="G21" i="1"/>
  <c r="G45" i="1" s="1"/>
  <c r="G46" i="1" s="1"/>
  <c r="F21" i="1"/>
  <c r="F45" i="1" s="1"/>
  <c r="E21" i="1"/>
  <c r="E45" i="1" s="1"/>
  <c r="D21" i="1"/>
  <c r="D45" i="1" s="1"/>
  <c r="BT80" i="1"/>
  <c r="BT81" i="1" s="1"/>
  <c r="AD80" i="1" l="1"/>
  <c r="AD76" i="1"/>
  <c r="BU46" i="1"/>
  <c r="BU80" i="1"/>
  <c r="BU81" i="1" s="1"/>
  <c r="AO46" i="1"/>
  <c r="AZ111" i="1"/>
  <c r="AT76" i="1"/>
  <c r="BI111" i="1"/>
  <c r="AL111" i="1"/>
  <c r="F76" i="1"/>
  <c r="BL80" i="1"/>
  <c r="AL80" i="1"/>
  <c r="O80" i="1"/>
  <c r="N80" i="1"/>
  <c r="V80" i="1"/>
  <c r="K80" i="1"/>
  <c r="AY80" i="1"/>
  <c r="AE46" i="1"/>
  <c r="G80" i="1"/>
  <c r="W80" i="1"/>
  <c r="AE80" i="1"/>
  <c r="AM80" i="1"/>
  <c r="AU80" i="1"/>
  <c r="BC80" i="1"/>
  <c r="V76" i="1"/>
  <c r="BB76" i="1"/>
  <c r="BJ76" i="1"/>
  <c r="Q46" i="1"/>
  <c r="AA80" i="1"/>
  <c r="AQ80" i="1"/>
  <c r="BG80" i="1"/>
  <c r="S80" i="1"/>
  <c r="AI80" i="1"/>
  <c r="N76" i="1"/>
  <c r="E80" i="1"/>
  <c r="M80" i="1"/>
  <c r="U80" i="1"/>
  <c r="AC80" i="1"/>
  <c r="AK80" i="1"/>
  <c r="AS80" i="1"/>
  <c r="BA80" i="1"/>
  <c r="BI80" i="1"/>
  <c r="I46" i="1"/>
  <c r="Y46" i="1"/>
  <c r="BO80" i="1"/>
  <c r="BO81" i="1" s="1"/>
  <c r="BW80" i="1"/>
  <c r="BW81" i="1" s="1"/>
  <c r="AS46" i="1"/>
  <c r="BA46" i="1"/>
  <c r="BI46" i="1"/>
  <c r="H46" i="1"/>
  <c r="I76" i="1"/>
  <c r="R76" i="1"/>
  <c r="AK76" i="1"/>
  <c r="J76" i="1"/>
  <c r="AL76" i="1"/>
  <c r="BB111" i="1"/>
  <c r="BJ111" i="1"/>
  <c r="I111" i="1"/>
  <c r="AT111" i="1"/>
  <c r="D46" i="1"/>
  <c r="V46" i="1"/>
  <c r="AL46" i="1"/>
  <c r="AT46" i="1"/>
  <c r="BB46" i="1"/>
  <c r="BJ46" i="1"/>
  <c r="K76" i="1"/>
  <c r="AU76" i="1"/>
  <c r="N111" i="1"/>
  <c r="AE111" i="1"/>
  <c r="BQ80" i="1"/>
  <c r="BQ81" i="1" s="1"/>
  <c r="E46" i="1"/>
  <c r="N46" i="1"/>
  <c r="J46" i="1"/>
  <c r="AE76" i="1"/>
  <c r="AV76" i="1"/>
  <c r="M76" i="1"/>
  <c r="AF76" i="1"/>
  <c r="AT80" i="1"/>
  <c r="M111" i="1"/>
  <c r="AZ141" i="1"/>
  <c r="F46" i="1"/>
  <c r="AF46" i="1"/>
  <c r="AV46" i="1"/>
  <c r="K46" i="1"/>
  <c r="BB80" i="1"/>
  <c r="H111" i="1"/>
  <c r="P111" i="1"/>
  <c r="Y111" i="1"/>
  <c r="AF111" i="1"/>
  <c r="BK80" i="1"/>
  <c r="BK81" i="1" s="1"/>
  <c r="BS80" i="1"/>
  <c r="BS81" i="1" s="1"/>
  <c r="P46" i="1"/>
  <c r="M46" i="1"/>
  <c r="E76" i="1"/>
  <c r="J6" i="2" s="1" a="1"/>
  <c r="J6" i="2" s="1"/>
  <c r="BF76" i="1"/>
  <c r="S76" i="1"/>
  <c r="BJ80" i="1"/>
  <c r="Q111" i="1"/>
  <c r="I7" i="2"/>
  <c r="AX46" i="1"/>
  <c r="BF46" i="1"/>
  <c r="BN80" i="1"/>
  <c r="BN81" i="1" s="1"/>
  <c r="BN46" i="1"/>
  <c r="BV80" i="1"/>
  <c r="BV81" i="1" s="1"/>
  <c r="BV46" i="1"/>
  <c r="O46" i="1"/>
  <c r="O76" i="1"/>
  <c r="Y76" i="1"/>
  <c r="AQ76" i="1"/>
  <c r="AY76" i="1"/>
  <c r="BG76" i="1"/>
  <c r="T76" i="1"/>
  <c r="F80" i="1"/>
  <c r="BR80" i="1"/>
  <c r="BR81" i="1" s="1"/>
  <c r="R111" i="1"/>
  <c r="S141" i="1"/>
  <c r="BM80" i="1"/>
  <c r="BM81" i="1" s="1"/>
  <c r="R46" i="1"/>
  <c r="AI46" i="1"/>
  <c r="AQ46" i="1"/>
  <c r="AY46" i="1"/>
  <c r="BG46" i="1"/>
  <c r="G76" i="1"/>
  <c r="P76" i="1"/>
  <c r="Z76" i="1"/>
  <c r="AI76" i="1"/>
  <c r="AZ76" i="1"/>
  <c r="D76" i="1"/>
  <c r="E141" i="1"/>
  <c r="S6" i="2" s="1" a="1"/>
  <c r="S6" i="2" s="1"/>
  <c r="E6" i="2"/>
  <c r="T46" i="1"/>
  <c r="BP80" i="1"/>
  <c r="BP81" i="1" s="1"/>
  <c r="BP46" i="1"/>
  <c r="S46" i="1"/>
  <c r="H76" i="1"/>
  <c r="Q76" i="1"/>
  <c r="AS76" i="1"/>
  <c r="BA76" i="1"/>
  <c r="AA76" i="1"/>
  <c r="AO76" i="1"/>
  <c r="BF111" i="1"/>
  <c r="V111" i="1"/>
  <c r="D111" i="1"/>
  <c r="T111" i="1"/>
  <c r="BA111" i="1"/>
  <c r="G111" i="1"/>
  <c r="AS141" i="1"/>
  <c r="AO141" i="1"/>
  <c r="F141" i="1"/>
  <c r="R5" i="2" s="1" a="1"/>
  <c r="R5" i="2" s="1"/>
  <c r="O141" i="1"/>
  <c r="S4" i="2" s="1" a="1"/>
  <c r="S4" i="2" s="1"/>
  <c r="AF141" i="1"/>
  <c r="R6" i="2" a="1"/>
  <c r="R6" i="2" s="1"/>
  <c r="Q7" i="2"/>
  <c r="M9" i="2"/>
  <c r="AQ111" i="1"/>
  <c r="AY111" i="1"/>
  <c r="J141" i="1"/>
  <c r="A8" i="2"/>
  <c r="AV141" i="1"/>
  <c r="S5" i="2" l="1" a="1"/>
  <c r="S5" i="2" s="1"/>
  <c r="G5" i="2" a="1"/>
  <c r="G5" i="2" s="1"/>
  <c r="F5" i="2" a="1"/>
  <c r="F5" i="2" s="1"/>
  <c r="AZ80" i="1"/>
  <c r="AB80" i="1"/>
  <c r="AP80" i="1"/>
  <c r="J80" i="1"/>
  <c r="AW80" i="1"/>
  <c r="M10" i="2"/>
  <c r="G6" i="2" a="1"/>
  <c r="G6" i="2" s="1"/>
  <c r="F6" i="2" a="1"/>
  <c r="F6" i="2" s="1"/>
  <c r="E7" i="2"/>
  <c r="AJ80" i="1"/>
  <c r="L80" i="1"/>
  <c r="R80" i="1"/>
  <c r="AV80" i="1"/>
  <c r="AO80" i="1"/>
  <c r="T80" i="1"/>
  <c r="AF80" i="1"/>
  <c r="P80" i="1"/>
  <c r="AG80" i="1"/>
  <c r="G31" i="2" a="1"/>
  <c r="G31" i="2" s="1"/>
  <c r="F31" i="2" a="1"/>
  <c r="F31" i="2" s="1"/>
  <c r="G4" i="2" a="1"/>
  <c r="G4" i="2" s="1"/>
  <c r="F4" i="2" a="1"/>
  <c r="F4" i="2" s="1"/>
  <c r="D80" i="1"/>
  <c r="BL81" i="1" s="1"/>
  <c r="Y80" i="1"/>
  <c r="AN80" i="1"/>
  <c r="K4" i="2" a="1"/>
  <c r="K4" i="2" s="1"/>
  <c r="K5" i="2" a="1"/>
  <c r="K5" i="2" s="1"/>
  <c r="K31" i="2" a="1"/>
  <c r="K31" i="2" s="1"/>
  <c r="J5" i="2" a="1"/>
  <c r="J5" i="2" s="1"/>
  <c r="J31" i="2" a="1"/>
  <c r="J31" i="2" s="1"/>
  <c r="J4" i="2" a="1"/>
  <c r="J4" i="2" s="1"/>
  <c r="K7" i="2" a="1"/>
  <c r="K7" i="2" s="1"/>
  <c r="J7" i="2" a="1"/>
  <c r="J7" i="2" s="1"/>
  <c r="I8" i="2"/>
  <c r="Q80" i="1"/>
  <c r="H80" i="1"/>
  <c r="A9" i="2"/>
  <c r="K6" i="2" a="1"/>
  <c r="K6" i="2" s="1"/>
  <c r="AX80" i="1"/>
  <c r="I80" i="1"/>
  <c r="BH80" i="1"/>
  <c r="AH80" i="1"/>
  <c r="BD80" i="1"/>
  <c r="R4" i="2" a="1"/>
  <c r="R4" i="2" s="1"/>
  <c r="S7" i="2" a="1"/>
  <c r="S7" i="2" s="1"/>
  <c r="R7" i="2" a="1"/>
  <c r="R7" i="2" s="1"/>
  <c r="Q8" i="2"/>
  <c r="AR80" i="1"/>
  <c r="BF80" i="1"/>
  <c r="Z80" i="1"/>
  <c r="BE80" i="1"/>
  <c r="X80" i="1"/>
  <c r="F81" i="1" l="1"/>
  <c r="C8" i="2" a="1"/>
  <c r="C8" i="2" s="1"/>
  <c r="BJ81" i="1"/>
  <c r="AX81" i="1"/>
  <c r="AA81" i="1"/>
  <c r="AT81" i="1"/>
  <c r="E8" i="2"/>
  <c r="G7" i="2" a="1"/>
  <c r="G7" i="2" s="1"/>
  <c r="F7" i="2" a="1"/>
  <c r="F7" i="2" s="1"/>
  <c r="BB81" i="1"/>
  <c r="X81" i="1"/>
  <c r="AI81" i="1"/>
  <c r="T81" i="1"/>
  <c r="AV81" i="1"/>
  <c r="AS81" i="1"/>
  <c r="B8" i="2" a="1"/>
  <c r="B8" i="2" s="1"/>
  <c r="AC81" i="1"/>
  <c r="V81" i="1"/>
  <c r="AG81" i="1"/>
  <c r="AE81" i="1"/>
  <c r="AP81" i="1"/>
  <c r="G81" i="1"/>
  <c r="BE81" i="1"/>
  <c r="U81" i="1"/>
  <c r="C9" i="2" a="1"/>
  <c r="C9" i="2" s="1"/>
  <c r="B9" i="2" a="1"/>
  <c r="B9" i="2" s="1"/>
  <c r="A10" i="2"/>
  <c r="BI81" i="1"/>
  <c r="E81" i="1"/>
  <c r="BG81" i="1"/>
  <c r="R81" i="1"/>
  <c r="AN81" i="1"/>
  <c r="AM81" i="1"/>
  <c r="Q9" i="2"/>
  <c r="S8" i="2" a="1"/>
  <c r="S8" i="2" s="1"/>
  <c r="R8" i="2" a="1"/>
  <c r="R8" i="2" s="1"/>
  <c r="BA81" i="1"/>
  <c r="BH81" i="1"/>
  <c r="W81" i="1"/>
  <c r="Y81" i="1"/>
  <c r="AK81" i="1"/>
  <c r="P81" i="1"/>
  <c r="M11" i="2"/>
  <c r="AB81" i="1"/>
  <c r="AH81" i="1"/>
  <c r="AY81" i="1"/>
  <c r="H81" i="1"/>
  <c r="BC81" i="1"/>
  <c r="L81" i="1"/>
  <c r="AW81" i="1"/>
  <c r="J8" i="2" a="1"/>
  <c r="J8" i="2" s="1"/>
  <c r="I9" i="2"/>
  <c r="K8" i="2" a="1"/>
  <c r="K8" i="2" s="1"/>
  <c r="D81" i="1"/>
  <c r="O10" i="2" s="1" a="1"/>
  <c r="O10" i="2" s="1"/>
  <c r="AD81" i="1"/>
  <c r="N81" i="1"/>
  <c r="AL81" i="1"/>
  <c r="AR81" i="1"/>
  <c r="O81" i="1"/>
  <c r="I81" i="1"/>
  <c r="AQ81" i="1"/>
  <c r="AF81" i="1"/>
  <c r="M81" i="1"/>
  <c r="S81" i="1"/>
  <c r="Z81" i="1"/>
  <c r="BF81" i="1"/>
  <c r="K81" i="1"/>
  <c r="BD81" i="1"/>
  <c r="AU81" i="1"/>
  <c r="Q81" i="1"/>
  <c r="C4" i="2" a="1"/>
  <c r="C4" i="2" s="1"/>
  <c r="C6" i="2" a="1"/>
  <c r="C6" i="2" s="1"/>
  <c r="B4" i="2" a="1"/>
  <c r="B4" i="2" s="1"/>
  <c r="B7" i="2" a="1"/>
  <c r="B7" i="2" s="1"/>
  <c r="C5" i="2" a="1"/>
  <c r="C5" i="2" s="1"/>
  <c r="B5" i="2" a="1"/>
  <c r="B5" i="2" s="1"/>
  <c r="B6" i="2" a="1"/>
  <c r="B6" i="2" s="1"/>
  <c r="C7" i="2" a="1"/>
  <c r="C7" i="2" s="1"/>
  <c r="AO81" i="1"/>
  <c r="AJ81" i="1"/>
  <c r="J81" i="1"/>
  <c r="AZ81" i="1"/>
  <c r="N10" i="2" l="1" a="1"/>
  <c r="N10" i="2" s="1"/>
  <c r="N11" i="2" a="1"/>
  <c r="N11" i="2" s="1"/>
  <c r="M12" i="2"/>
  <c r="O11" i="2" a="1"/>
  <c r="O11" i="2" s="1"/>
  <c r="B10" i="2" a="1"/>
  <c r="B10" i="2" s="1"/>
  <c r="A11" i="2"/>
  <c r="B11" i="2" s="1" a="1"/>
  <c r="B11" i="2" s="1"/>
  <c r="C10" i="2" a="1"/>
  <c r="C10" i="2" s="1"/>
  <c r="R9" i="2" a="1"/>
  <c r="R9" i="2" s="1"/>
  <c r="S9" i="2" a="1"/>
  <c r="S9" i="2" s="1"/>
  <c r="Q10" i="2"/>
  <c r="K9" i="2" a="1"/>
  <c r="K9" i="2" s="1"/>
  <c r="J9" i="2" a="1"/>
  <c r="J9" i="2" s="1"/>
  <c r="I10" i="2"/>
  <c r="O6" i="2" a="1"/>
  <c r="O6" i="2" s="1"/>
  <c r="O4" i="2" a="1"/>
  <c r="O4" i="2" s="1"/>
  <c r="N5" i="2" a="1"/>
  <c r="N5" i="2" s="1"/>
  <c r="N4" i="2" a="1"/>
  <c r="N4" i="2" s="1"/>
  <c r="O5" i="2" a="1"/>
  <c r="O5" i="2" s="1"/>
  <c r="O8" i="2" a="1"/>
  <c r="O8" i="2" s="1"/>
  <c r="N6" i="2" a="1"/>
  <c r="N6" i="2" s="1"/>
  <c r="O7" i="2" a="1"/>
  <c r="O7" i="2" s="1"/>
  <c r="N8" i="2" a="1"/>
  <c r="N8" i="2" s="1"/>
  <c r="N7" i="2" a="1"/>
  <c r="N7" i="2" s="1"/>
  <c r="O9" i="2" a="1"/>
  <c r="O9" i="2" s="1"/>
  <c r="N9" i="2" a="1"/>
  <c r="N9" i="2" s="1"/>
  <c r="F8" i="2" a="1"/>
  <c r="F8" i="2" s="1"/>
  <c r="E9" i="2"/>
  <c r="G8" i="2" a="1"/>
  <c r="G8" i="2" s="1"/>
  <c r="C11" i="2" l="1" a="1"/>
  <c r="C11" i="2" s="1"/>
  <c r="A12" i="2"/>
  <c r="B12" i="2" s="1" a="1"/>
  <c r="B12" i="2" s="1"/>
  <c r="I11" i="2"/>
  <c r="K10" i="2" a="1"/>
  <c r="K10" i="2" s="1"/>
  <c r="J10" i="2" a="1"/>
  <c r="J10" i="2" s="1"/>
  <c r="O12" i="2" a="1"/>
  <c r="O12" i="2" s="1"/>
  <c r="N12" i="2" a="1"/>
  <c r="N12" i="2" s="1"/>
  <c r="M13" i="2"/>
  <c r="E10" i="2"/>
  <c r="F9" i="2" a="1"/>
  <c r="F9" i="2" s="1"/>
  <c r="G9" i="2" a="1"/>
  <c r="G9" i="2" s="1"/>
  <c r="Q11" i="2"/>
  <c r="S10" i="2" a="1"/>
  <c r="S10" i="2" s="1"/>
  <c r="R10" i="2" a="1"/>
  <c r="R10" i="2" s="1"/>
  <c r="S11" i="2" l="1" a="1"/>
  <c r="S11" i="2" s="1"/>
  <c r="R11" i="2" a="1"/>
  <c r="R11" i="2" s="1"/>
  <c r="Q12" i="2"/>
  <c r="J11" i="2" a="1"/>
  <c r="J11" i="2" s="1"/>
  <c r="I12" i="2"/>
  <c r="K11" i="2" a="1"/>
  <c r="K11" i="2" s="1"/>
  <c r="A13" i="2"/>
  <c r="C12" i="2" a="1"/>
  <c r="C12" i="2" s="1"/>
  <c r="G10" i="2" a="1"/>
  <c r="G10" i="2" s="1"/>
  <c r="E11" i="2"/>
  <c r="F10" i="2" a="1"/>
  <c r="F10" i="2" s="1"/>
  <c r="N13" i="2" a="1"/>
  <c r="N13" i="2" s="1"/>
  <c r="M14" i="2"/>
  <c r="O13" i="2" a="1"/>
  <c r="O13" i="2" s="1"/>
  <c r="C13" i="2" l="1" a="1"/>
  <c r="C13" i="2" s="1"/>
  <c r="B13" i="2" a="1"/>
  <c r="B13" i="2" s="1"/>
  <c r="I13" i="2"/>
  <c r="J12" i="2" a="1"/>
  <c r="J12" i="2" s="1"/>
  <c r="K12" i="2" a="1"/>
  <c r="K12" i="2" s="1"/>
  <c r="G11" i="2" a="1"/>
  <c r="G11" i="2" s="1"/>
  <c r="E12" i="2"/>
  <c r="F11" i="2" a="1"/>
  <c r="F11" i="2" s="1"/>
  <c r="S12" i="2" a="1"/>
  <c r="S12" i="2" s="1"/>
  <c r="Q13" i="2"/>
  <c r="R12" i="2" a="1"/>
  <c r="R12" i="2" s="1"/>
  <c r="A14" i="2"/>
  <c r="N14" i="2" a="1"/>
  <c r="N14" i="2" s="1"/>
  <c r="M15" i="2"/>
  <c r="O14" i="2" a="1"/>
  <c r="O14" i="2" s="1"/>
  <c r="B14" i="2" l="1" a="1"/>
  <c r="B14" i="2" s="1"/>
  <c r="C14" i="2" a="1"/>
  <c r="C14" i="2" s="1"/>
  <c r="S13" i="2" a="1"/>
  <c r="S13" i="2" s="1"/>
  <c r="R13" i="2" a="1"/>
  <c r="R13" i="2" s="1"/>
  <c r="Q14" i="2"/>
  <c r="G12" i="2" a="1"/>
  <c r="G12" i="2" s="1"/>
  <c r="F12" i="2" a="1"/>
  <c r="F12" i="2" s="1"/>
  <c r="E13" i="2"/>
  <c r="M16" i="2"/>
  <c r="N15" i="2" a="1"/>
  <c r="N15" i="2" s="1"/>
  <c r="O15" i="2" a="1"/>
  <c r="O15" i="2" s="1"/>
  <c r="A15" i="2"/>
  <c r="K13" i="2" a="1"/>
  <c r="K13" i="2" s="1"/>
  <c r="I14" i="2"/>
  <c r="J13" i="2" a="1"/>
  <c r="J13" i="2" s="1"/>
  <c r="B15" i="2" l="1" a="1"/>
  <c r="B15" i="2" s="1"/>
  <c r="C15" i="2" a="1"/>
  <c r="C15" i="2" s="1"/>
  <c r="O16" i="2" a="1"/>
  <c r="O16" i="2" s="1"/>
  <c r="M17" i="2"/>
  <c r="N16" i="2" a="1"/>
  <c r="N16" i="2" s="1"/>
  <c r="K14" i="2" a="1"/>
  <c r="K14" i="2" s="1"/>
  <c r="I15" i="2"/>
  <c r="J14" i="2" a="1"/>
  <c r="J14" i="2" s="1"/>
  <c r="F13" i="2" a="1"/>
  <c r="F13" i="2" s="1"/>
  <c r="E14" i="2"/>
  <c r="G13" i="2" a="1"/>
  <c r="G13" i="2" s="1"/>
  <c r="S14" i="2" a="1"/>
  <c r="S14" i="2" s="1"/>
  <c r="R14" i="2" a="1"/>
  <c r="R14" i="2" s="1"/>
  <c r="Q15" i="2"/>
  <c r="A16" i="2"/>
  <c r="K15" i="2" l="1" a="1"/>
  <c r="K15" i="2" s="1"/>
  <c r="J15" i="2" a="1"/>
  <c r="J15" i="2" s="1"/>
  <c r="I16" i="2"/>
  <c r="C16" i="2" a="1"/>
  <c r="C16" i="2" s="1"/>
  <c r="A17" i="2"/>
  <c r="B16" i="2" a="1"/>
  <c r="B16" i="2" s="1"/>
  <c r="S15" i="2" a="1"/>
  <c r="S15" i="2" s="1"/>
  <c r="R15" i="2" a="1"/>
  <c r="R15" i="2" s="1"/>
  <c r="Q16" i="2"/>
  <c r="O17" i="2" a="1"/>
  <c r="O17" i="2" s="1"/>
  <c r="M18" i="2"/>
  <c r="N17" i="2" a="1"/>
  <c r="N17" i="2" s="1"/>
  <c r="G14" i="2" a="1"/>
  <c r="G14" i="2" s="1"/>
  <c r="F14" i="2" a="1"/>
  <c r="F14" i="2" s="1"/>
  <c r="E15" i="2"/>
  <c r="C17" i="2" l="1" a="1"/>
  <c r="C17" i="2" s="1"/>
  <c r="B17" i="2" a="1"/>
  <c r="B17" i="2" s="1"/>
  <c r="A18" i="2"/>
  <c r="F15" i="2" a="1"/>
  <c r="F15" i="2" s="1"/>
  <c r="E16" i="2"/>
  <c r="G15" i="2" a="1"/>
  <c r="G15" i="2" s="1"/>
  <c r="O18" i="2" a="1"/>
  <c r="O18" i="2" s="1"/>
  <c r="N18" i="2" a="1"/>
  <c r="N18" i="2" s="1"/>
  <c r="M19" i="2"/>
  <c r="K16" i="2" a="1"/>
  <c r="K16" i="2" s="1"/>
  <c r="J16" i="2" a="1"/>
  <c r="J16" i="2" s="1"/>
  <c r="I17" i="2"/>
  <c r="R16" i="2" a="1"/>
  <c r="R16" i="2" s="1"/>
  <c r="Q17" i="2"/>
  <c r="S16" i="2" a="1"/>
  <c r="S16" i="2" s="1"/>
  <c r="R17" i="2" l="1" a="1"/>
  <c r="R17" i="2" s="1"/>
  <c r="Q18" i="2"/>
  <c r="S17" i="2" a="1"/>
  <c r="S17" i="2" s="1"/>
  <c r="F16" i="2" a="1"/>
  <c r="F16" i="2" s="1"/>
  <c r="E17" i="2"/>
  <c r="G16" i="2" a="1"/>
  <c r="G16" i="2" s="1"/>
  <c r="K17" i="2" a="1"/>
  <c r="K17" i="2" s="1"/>
  <c r="J17" i="2" a="1"/>
  <c r="J17" i="2" s="1"/>
  <c r="I18" i="2"/>
  <c r="C18" i="2" a="1"/>
  <c r="C18" i="2" s="1"/>
  <c r="B18" i="2" a="1"/>
  <c r="B18" i="2" s="1"/>
  <c r="A19" i="2"/>
  <c r="O19" i="2" a="1"/>
  <c r="O19" i="2" s="1"/>
  <c r="N19" i="2" a="1"/>
  <c r="N19" i="2" s="1"/>
  <c r="M20" i="2"/>
  <c r="E18" i="2" l="1"/>
  <c r="F17" i="2" a="1"/>
  <c r="F17" i="2" s="1"/>
  <c r="G17" i="2" a="1"/>
  <c r="G17" i="2" s="1"/>
  <c r="O20" i="2" a="1"/>
  <c r="O20" i="2" s="1"/>
  <c r="N20" i="2" a="1"/>
  <c r="N20" i="2" s="1"/>
  <c r="M21" i="2"/>
  <c r="C19" i="2" a="1"/>
  <c r="C19" i="2" s="1"/>
  <c r="B19" i="2" a="1"/>
  <c r="B19" i="2" s="1"/>
  <c r="A20" i="2"/>
  <c r="Q19" i="2"/>
  <c r="S18" i="2" a="1"/>
  <c r="S18" i="2" s="1"/>
  <c r="R18" i="2" a="1"/>
  <c r="R18" i="2" s="1"/>
  <c r="J18" i="2" a="1"/>
  <c r="J18" i="2" s="1"/>
  <c r="I19" i="2"/>
  <c r="K18" i="2" a="1"/>
  <c r="K18" i="2" s="1"/>
  <c r="N21" i="2" l="1" a="1"/>
  <c r="N21" i="2" s="1"/>
  <c r="M22" i="2"/>
  <c r="O21" i="2" a="1"/>
  <c r="O21" i="2" s="1"/>
  <c r="J19" i="2" a="1"/>
  <c r="J19" i="2" s="1"/>
  <c r="I20" i="2"/>
  <c r="K19" i="2" a="1"/>
  <c r="K19" i="2" s="1"/>
  <c r="S19" i="2" a="1"/>
  <c r="S19" i="2" s="1"/>
  <c r="R19" i="2" a="1"/>
  <c r="R19" i="2" s="1"/>
  <c r="Q20" i="2"/>
  <c r="B20" i="2" a="1"/>
  <c r="B20" i="2" s="1"/>
  <c r="A21" i="2"/>
  <c r="C20" i="2" a="1"/>
  <c r="C20" i="2" s="1"/>
  <c r="G18" i="2" a="1"/>
  <c r="G18" i="2" s="1"/>
  <c r="F18" i="2" a="1"/>
  <c r="F18" i="2" s="1"/>
  <c r="E19" i="2"/>
  <c r="I21" i="2" l="1"/>
  <c r="K20" i="2" a="1"/>
  <c r="K20" i="2" s="1"/>
  <c r="J20" i="2" a="1"/>
  <c r="J20" i="2" s="1"/>
  <c r="N22" i="2" a="1"/>
  <c r="N22" i="2" s="1"/>
  <c r="M23" i="2"/>
  <c r="O22" i="2" a="1"/>
  <c r="O22" i="2" s="1"/>
  <c r="G19" i="2" a="1"/>
  <c r="G19" i="2" s="1"/>
  <c r="F19" i="2" a="1"/>
  <c r="F19" i="2" s="1"/>
  <c r="E20" i="2"/>
  <c r="B21" i="2" a="1"/>
  <c r="B21" i="2" s="1"/>
  <c r="A22" i="2"/>
  <c r="C21" i="2" a="1"/>
  <c r="C21" i="2" s="1"/>
  <c r="S20" i="2" a="1"/>
  <c r="S20" i="2" s="1"/>
  <c r="R20" i="2" a="1"/>
  <c r="R20" i="2" s="1"/>
  <c r="Q21" i="2"/>
  <c r="S21" i="2" l="1" a="1"/>
  <c r="S21" i="2" s="1"/>
  <c r="R21" i="2" a="1"/>
  <c r="R21" i="2" s="1"/>
  <c r="Q22" i="2"/>
  <c r="M24" i="2"/>
  <c r="O23" i="2" a="1"/>
  <c r="O23" i="2" s="1"/>
  <c r="N23" i="2" a="1"/>
  <c r="N23" i="2" s="1"/>
  <c r="A23" i="2"/>
  <c r="C22" i="2" a="1"/>
  <c r="C22" i="2" s="1"/>
  <c r="B22" i="2" a="1"/>
  <c r="B22" i="2" s="1"/>
  <c r="G20" i="2" a="1"/>
  <c r="G20" i="2" s="1"/>
  <c r="F20" i="2" a="1"/>
  <c r="F20" i="2" s="1"/>
  <c r="E21" i="2"/>
  <c r="K21" i="2" a="1"/>
  <c r="K21" i="2" s="1"/>
  <c r="J21" i="2" a="1"/>
  <c r="J21" i="2" s="1"/>
  <c r="I22" i="2"/>
  <c r="S22" i="2" l="1" a="1"/>
  <c r="S22" i="2" s="1"/>
  <c r="R22" i="2" a="1"/>
  <c r="R22" i="2" s="1"/>
  <c r="Q23" i="2"/>
  <c r="C23" i="2" a="1"/>
  <c r="C23" i="2" s="1"/>
  <c r="B23" i="2" a="1"/>
  <c r="B23" i="2" s="1"/>
  <c r="A24" i="2"/>
  <c r="K22" i="2" a="1"/>
  <c r="K22" i="2" s="1"/>
  <c r="J22" i="2" a="1"/>
  <c r="J22" i="2" s="1"/>
  <c r="I23" i="2"/>
  <c r="G21" i="2" a="1"/>
  <c r="G21" i="2" s="1"/>
  <c r="F21" i="2" a="1"/>
  <c r="F21" i="2" s="1"/>
  <c r="E22" i="2"/>
  <c r="O24" i="2" a="1"/>
  <c r="O24" i="2" s="1"/>
  <c r="N24" i="2" a="1"/>
  <c r="N24" i="2" s="1"/>
  <c r="M25" i="2"/>
  <c r="C24" i="2" l="1" a="1"/>
  <c r="C24" i="2" s="1"/>
  <c r="B24" i="2" a="1"/>
  <c r="B24" i="2" s="1"/>
  <c r="A25" i="2"/>
  <c r="G22" i="2" a="1"/>
  <c r="G22" i="2" s="1"/>
  <c r="F22" i="2" a="1"/>
  <c r="F22" i="2" s="1"/>
  <c r="E23" i="2"/>
  <c r="S23" i="2" a="1"/>
  <c r="S23" i="2" s="1"/>
  <c r="R23" i="2" a="1"/>
  <c r="R23" i="2" s="1"/>
  <c r="Q24" i="2"/>
  <c r="O25" i="2" a="1"/>
  <c r="O25" i="2" s="1"/>
  <c r="N25" i="2" a="1"/>
  <c r="N25" i="2" s="1"/>
  <c r="M26" i="2"/>
  <c r="K23" i="2" a="1"/>
  <c r="K23" i="2" s="1"/>
  <c r="J23" i="2" a="1"/>
  <c r="J23" i="2" s="1"/>
  <c r="I24" i="2"/>
  <c r="F23" i="2" l="1" a="1"/>
  <c r="F23" i="2" s="1"/>
  <c r="E24" i="2"/>
  <c r="G23" i="2" a="1"/>
  <c r="G23" i="2" s="1"/>
  <c r="K24" i="2" a="1"/>
  <c r="K24" i="2" s="1"/>
  <c r="J24" i="2" a="1"/>
  <c r="J24" i="2" s="1"/>
  <c r="I25" i="2"/>
  <c r="C25" i="2" a="1"/>
  <c r="C25" i="2" s="1"/>
  <c r="B25" i="2" a="1"/>
  <c r="B25" i="2" s="1"/>
  <c r="A26" i="2"/>
  <c r="O26" i="2" a="1"/>
  <c r="O26" i="2" s="1"/>
  <c r="N26" i="2" a="1"/>
  <c r="N26" i="2" s="1"/>
  <c r="M27" i="2"/>
  <c r="R24" i="2" a="1"/>
  <c r="R24" i="2" s="1"/>
  <c r="Q25" i="2"/>
  <c r="S24" i="2" a="1"/>
  <c r="S24" i="2" s="1"/>
  <c r="R25" i="2" l="1" a="1"/>
  <c r="R25" i="2" s="1"/>
  <c r="Q26" i="2"/>
  <c r="S25" i="2" a="1"/>
  <c r="S25" i="2" s="1"/>
  <c r="K25" i="2" a="1"/>
  <c r="K25" i="2" s="1"/>
  <c r="J25" i="2" a="1"/>
  <c r="J25" i="2" s="1"/>
  <c r="I26" i="2"/>
  <c r="F24" i="2" a="1"/>
  <c r="F24" i="2" s="1"/>
  <c r="E25" i="2"/>
  <c r="G24" i="2" a="1"/>
  <c r="G24" i="2" s="1"/>
  <c r="O27" i="2" a="1"/>
  <c r="O27" i="2" s="1"/>
  <c r="N27" i="2" a="1"/>
  <c r="N27" i="2" s="1"/>
  <c r="M28" i="2"/>
  <c r="C26" i="2" a="1"/>
  <c r="C26" i="2" s="1"/>
  <c r="B26" i="2" a="1"/>
  <c r="B26" i="2" s="1"/>
  <c r="A27" i="2"/>
  <c r="E26" i="2" l="1"/>
  <c r="G25" i="2" a="1"/>
  <c r="G25" i="2" s="1"/>
  <c r="F25" i="2" a="1"/>
  <c r="F25" i="2" s="1"/>
  <c r="J26" i="2" a="1"/>
  <c r="J26" i="2" s="1"/>
  <c r="I27" i="2"/>
  <c r="K26" i="2" a="1"/>
  <c r="K26" i="2" s="1"/>
  <c r="C27" i="2" a="1"/>
  <c r="C27" i="2" s="1"/>
  <c r="B27" i="2" a="1"/>
  <c r="B27" i="2" s="1"/>
  <c r="A28" i="2"/>
  <c r="O28" i="2" a="1"/>
  <c r="O28" i="2" s="1"/>
  <c r="N28" i="2" a="1"/>
  <c r="N28" i="2" s="1"/>
  <c r="M29" i="2"/>
  <c r="Q27" i="2"/>
  <c r="S26" i="2" a="1"/>
  <c r="S26" i="2" s="1"/>
  <c r="R26" i="2" a="1"/>
  <c r="R26" i="2" s="1"/>
  <c r="S27" i="2" l="1" a="1"/>
  <c r="S27" i="2" s="1"/>
  <c r="R27" i="2" a="1"/>
  <c r="R27" i="2" s="1"/>
  <c r="Q28" i="2"/>
  <c r="J27" i="2" a="1"/>
  <c r="J27" i="2" s="1"/>
  <c r="I28" i="2"/>
  <c r="K27" i="2" a="1"/>
  <c r="K27" i="2" s="1"/>
  <c r="N29" i="2" a="1"/>
  <c r="N29" i="2" s="1"/>
  <c r="M30" i="2"/>
  <c r="O29" i="2" a="1"/>
  <c r="O29" i="2" s="1"/>
  <c r="B28" i="2" a="1"/>
  <c r="B28" i="2" s="1"/>
  <c r="A29" i="2"/>
  <c r="C28" i="2" a="1"/>
  <c r="C28" i="2" s="1"/>
  <c r="G26" i="2" a="1"/>
  <c r="G26" i="2" s="1"/>
  <c r="F26" i="2" a="1"/>
  <c r="F26" i="2" s="1"/>
  <c r="E27" i="2"/>
  <c r="B29" i="2" l="1" a="1"/>
  <c r="B29" i="2" s="1"/>
  <c r="A30" i="2"/>
  <c r="C29" i="2" a="1"/>
  <c r="C29" i="2" s="1"/>
  <c r="S28" i="2" a="1"/>
  <c r="S28" i="2" s="1"/>
  <c r="R28" i="2" a="1"/>
  <c r="R28" i="2" s="1"/>
  <c r="Q29" i="2"/>
  <c r="N30" i="2" a="1"/>
  <c r="N30" i="2" s="1"/>
  <c r="M31" i="2"/>
  <c r="O30" i="2" a="1"/>
  <c r="O30" i="2" s="1"/>
  <c r="G27" i="2" a="1"/>
  <c r="G27" i="2" s="1"/>
  <c r="F27" i="2" a="1"/>
  <c r="F27" i="2" s="1"/>
  <c r="E28" i="2"/>
  <c r="I29" i="2"/>
  <c r="K28" i="2" a="1"/>
  <c r="K28" i="2" s="1"/>
  <c r="J28" i="2" a="1"/>
  <c r="J28" i="2" s="1"/>
  <c r="S29" i="2" l="1" a="1"/>
  <c r="S29" i="2" s="1"/>
  <c r="R29" i="2" a="1"/>
  <c r="R29" i="2" s="1"/>
  <c r="Q30" i="2"/>
  <c r="O31" i="2" a="1"/>
  <c r="O31" i="2" s="1"/>
  <c r="N31" i="2" a="1"/>
  <c r="N31" i="2" s="1"/>
  <c r="M32" i="2"/>
  <c r="K29" i="2" a="1"/>
  <c r="K29" i="2" s="1"/>
  <c r="J29" i="2" a="1"/>
  <c r="J29" i="2" s="1"/>
  <c r="I30" i="2"/>
  <c r="A31" i="2"/>
  <c r="C30" i="2" a="1"/>
  <c r="C30" i="2" s="1"/>
  <c r="B30" i="2" a="1"/>
  <c r="B30" i="2" s="1"/>
  <c r="G28" i="2" a="1"/>
  <c r="G28" i="2" s="1"/>
  <c r="F28" i="2" a="1"/>
  <c r="F28" i="2" s="1"/>
  <c r="E29" i="2"/>
  <c r="O32" i="2" l="1" a="1"/>
  <c r="O32" i="2" s="1"/>
  <c r="M33" i="2"/>
  <c r="N32" i="2" a="1"/>
  <c r="N32" i="2" s="1"/>
  <c r="G29" i="2" a="1"/>
  <c r="G29" i="2" s="1"/>
  <c r="F29" i="2" a="1"/>
  <c r="F29" i="2" s="1"/>
  <c r="E30" i="2"/>
  <c r="Q31" i="2"/>
  <c r="S30" i="2" a="1"/>
  <c r="S30" i="2" s="1"/>
  <c r="R30" i="2" a="1"/>
  <c r="R30" i="2" s="1"/>
  <c r="A32" i="2"/>
  <c r="C31" i="2" a="1"/>
  <c r="C31" i="2" s="1"/>
  <c r="B31" i="2" a="1"/>
  <c r="B31" i="2" s="1"/>
  <c r="K30" i="2" a="1"/>
  <c r="K30" i="2" s="1"/>
  <c r="J30" i="2" a="1"/>
  <c r="J30" i="2" s="1"/>
  <c r="Q32" i="2" l="1"/>
  <c r="S31" i="2" a="1"/>
  <c r="S31" i="2" s="1"/>
  <c r="R31" i="2" a="1"/>
  <c r="R31" i="2" s="1"/>
  <c r="G30" i="2" a="1"/>
  <c r="G30" i="2" s="1"/>
  <c r="F30" i="2" a="1"/>
  <c r="F30" i="2" s="1"/>
  <c r="C32" i="2" a="1"/>
  <c r="C32" i="2" s="1"/>
  <c r="B32" i="2" a="1"/>
  <c r="B32" i="2" s="1"/>
  <c r="A33" i="2"/>
  <c r="N33" i="2" a="1"/>
  <c r="N33" i="2" s="1"/>
  <c r="M34" i="2"/>
  <c r="O33" i="2" a="1"/>
  <c r="O33" i="2" s="1"/>
  <c r="M35" i="2" l="1"/>
  <c r="O34" i="2" a="1"/>
  <c r="O34" i="2" s="1"/>
  <c r="N34" i="2" a="1"/>
  <c r="N34" i="2" s="1"/>
  <c r="B33" i="2" a="1"/>
  <c r="B33" i="2" s="1"/>
  <c r="A34" i="2"/>
  <c r="C33" i="2" a="1"/>
  <c r="C33" i="2" s="1"/>
  <c r="Q33" i="2"/>
  <c r="R32" i="2" a="1"/>
  <c r="R32" i="2" s="1"/>
  <c r="S32" i="2" a="1"/>
  <c r="S32" i="2" s="1"/>
  <c r="Q34" i="2" l="1"/>
  <c r="S33" i="2" a="1"/>
  <c r="S33" i="2" s="1"/>
  <c r="R33" i="2" a="1"/>
  <c r="R33" i="2" s="1"/>
  <c r="A35" i="2"/>
  <c r="C34" i="2" a="1"/>
  <c r="C34" i="2" s="1"/>
  <c r="B34" i="2" a="1"/>
  <c r="B34" i="2" s="1"/>
  <c r="M36" i="2"/>
  <c r="O35" i="2" a="1"/>
  <c r="O35" i="2" s="1"/>
  <c r="N35" i="2" a="1"/>
  <c r="N35" i="2" s="1"/>
  <c r="N36" i="2" l="1" a="1"/>
  <c r="N36" i="2" s="1"/>
  <c r="M37" i="2"/>
  <c r="O36" i="2" a="1"/>
  <c r="O36" i="2" s="1"/>
  <c r="C35" i="2" a="1"/>
  <c r="C35" i="2" s="1"/>
  <c r="B35" i="2" a="1"/>
  <c r="B35" i="2" s="1"/>
  <c r="A36" i="2"/>
  <c r="Q35" i="2"/>
  <c r="S34" i="2" a="1"/>
  <c r="S34" i="2" s="1"/>
  <c r="R34" i="2" a="1"/>
  <c r="R34" i="2" s="1"/>
  <c r="R35" i="2" l="1" a="1"/>
  <c r="R35" i="2" s="1"/>
  <c r="S35" i="2" a="1"/>
  <c r="S35" i="2" s="1"/>
  <c r="Q36" i="2"/>
  <c r="A37" i="2"/>
  <c r="C36" i="2" a="1"/>
  <c r="C36" i="2" s="1"/>
  <c r="B36" i="2" a="1"/>
  <c r="B36" i="2" s="1"/>
  <c r="M38" i="2"/>
  <c r="O37" i="2" a="1"/>
  <c r="O37" i="2" s="1"/>
  <c r="N37" i="2" a="1"/>
  <c r="N37" i="2" s="1"/>
  <c r="N38" i="2" l="1" a="1"/>
  <c r="N38" i="2" s="1"/>
  <c r="M39" i="2"/>
  <c r="O38" i="2" a="1"/>
  <c r="O38" i="2" s="1"/>
  <c r="B37" i="2" a="1"/>
  <c r="B37" i="2" s="1"/>
  <c r="A38" i="2"/>
  <c r="C37" i="2" a="1"/>
  <c r="C37" i="2" s="1"/>
  <c r="Q37" i="2"/>
  <c r="S36" i="2" a="1"/>
  <c r="S36" i="2" s="1"/>
  <c r="R36" i="2" a="1"/>
  <c r="R36" i="2" s="1"/>
  <c r="S37" i="2" l="1" a="1"/>
  <c r="S37" i="2" s="1"/>
  <c r="Q38" i="2"/>
  <c r="R37" i="2" a="1"/>
  <c r="R37" i="2" s="1"/>
  <c r="A39" i="2"/>
  <c r="C38" i="2" a="1"/>
  <c r="C38" i="2" s="1"/>
  <c r="B38" i="2" a="1"/>
  <c r="B38" i="2" s="1"/>
  <c r="M40" i="2"/>
  <c r="O39" i="2" a="1"/>
  <c r="O39" i="2" s="1"/>
  <c r="N39" i="2" a="1"/>
  <c r="N39" i="2" s="1"/>
  <c r="M41" i="2" l="1"/>
  <c r="O40" i="2" a="1"/>
  <c r="O40" i="2" s="1"/>
  <c r="N40" i="2" a="1"/>
  <c r="N40" i="2" s="1"/>
  <c r="A40" i="2"/>
  <c r="C39" i="2" a="1"/>
  <c r="C39" i="2" s="1"/>
  <c r="B39" i="2" a="1"/>
  <c r="B39" i="2" s="1"/>
  <c r="S38" i="2" a="1"/>
  <c r="S38" i="2" s="1"/>
  <c r="R38" i="2" a="1"/>
  <c r="R38" i="2" s="1"/>
  <c r="Q39" i="2"/>
  <c r="C40" i="2" l="1" a="1"/>
  <c r="C40" i="2" s="1"/>
  <c r="A41" i="2"/>
  <c r="B40" i="2" a="1"/>
  <c r="B40" i="2" s="1"/>
  <c r="Q40" i="2"/>
  <c r="S39" i="2" a="1"/>
  <c r="S39" i="2" s="1"/>
  <c r="R39" i="2" a="1"/>
  <c r="R39" i="2" s="1"/>
  <c r="O41" i="2" a="1"/>
  <c r="O41" i="2" s="1"/>
  <c r="M42" i="2"/>
  <c r="N41" i="2" a="1"/>
  <c r="N41" i="2" s="1"/>
  <c r="O42" i="2" l="1" a="1"/>
  <c r="O42" i="2" s="1"/>
  <c r="M43" i="2"/>
  <c r="N42" i="2" a="1"/>
  <c r="N42" i="2" s="1"/>
  <c r="R40" i="2" a="1"/>
  <c r="R40" i="2" s="1"/>
  <c r="Q41" i="2"/>
  <c r="S40" i="2" a="1"/>
  <c r="S40" i="2" s="1"/>
  <c r="B41" i="2" a="1"/>
  <c r="B41" i="2" s="1"/>
  <c r="C41" i="2" a="1"/>
  <c r="C41" i="2" s="1"/>
  <c r="A42" i="2"/>
  <c r="Q42" i="2" l="1"/>
  <c r="R41" i="2" a="1"/>
  <c r="R41" i="2" s="1"/>
  <c r="S41" i="2" a="1"/>
  <c r="S41" i="2" s="1"/>
  <c r="C42" i="2" a="1"/>
  <c r="C42" i="2" s="1"/>
  <c r="A43" i="2"/>
  <c r="B42" i="2" a="1"/>
  <c r="B42" i="2" s="1"/>
  <c r="N43" i="2" a="1"/>
  <c r="N43" i="2" s="1"/>
  <c r="M44" i="2"/>
  <c r="O43" i="2" a="1"/>
  <c r="O43" i="2" s="1"/>
  <c r="A44" i="2" l="1"/>
  <c r="C43" i="2" a="1"/>
  <c r="C43" i="2" s="1"/>
  <c r="B43" i="2" a="1"/>
  <c r="B43" i="2" s="1"/>
  <c r="O44" i="2" a="1"/>
  <c r="O44" i="2" s="1"/>
  <c r="M45" i="2"/>
  <c r="N44" i="2" a="1"/>
  <c r="N44" i="2" s="1"/>
  <c r="S42" i="2" a="1"/>
  <c r="S42" i="2" s="1"/>
  <c r="Q43" i="2"/>
  <c r="R42" i="2" a="1"/>
  <c r="R42" i="2" s="1"/>
  <c r="R43" i="2" l="1" a="1"/>
  <c r="R43" i="2" s="1"/>
  <c r="S43" i="2" a="1"/>
  <c r="S43" i="2" s="1"/>
  <c r="Q44" i="2"/>
  <c r="O45" i="2" a="1"/>
  <c r="O45" i="2" s="1"/>
  <c r="M46" i="2"/>
  <c r="N45" i="2" a="1"/>
  <c r="N45" i="2" s="1"/>
  <c r="C44" i="2" a="1"/>
  <c r="C44" i="2" s="1"/>
  <c r="A45" i="2"/>
  <c r="B44" i="2" a="1"/>
  <c r="B44" i="2" s="1"/>
  <c r="C45" i="2" l="1" a="1"/>
  <c r="C45" i="2" s="1"/>
  <c r="A46" i="2"/>
  <c r="B45" i="2" a="1"/>
  <c r="B45" i="2" s="1"/>
  <c r="N46" i="2" a="1"/>
  <c r="N46" i="2" s="1"/>
  <c r="O46" i="2" a="1"/>
  <c r="O46" i="2" s="1"/>
  <c r="M47" i="2"/>
  <c r="S44" i="2" a="1"/>
  <c r="S44" i="2" s="1"/>
  <c r="Q45" i="2"/>
  <c r="R44" i="2" a="1"/>
  <c r="R44" i="2" s="1"/>
  <c r="Q46" i="2" l="1"/>
  <c r="S45" i="2" a="1"/>
  <c r="S45" i="2" s="1"/>
  <c r="R45" i="2" a="1"/>
  <c r="R45" i="2" s="1"/>
  <c r="O47" i="2" a="1"/>
  <c r="O47" i="2" s="1"/>
  <c r="M48" i="2"/>
  <c r="N47" i="2" a="1"/>
  <c r="N47" i="2" s="1"/>
  <c r="B46" i="2" a="1"/>
  <c r="B46" i="2" s="1"/>
  <c r="A47" i="2"/>
  <c r="C46" i="2" a="1"/>
  <c r="C46" i="2" s="1"/>
  <c r="C47" i="2" l="1" a="1"/>
  <c r="C47" i="2" s="1"/>
  <c r="A48" i="2"/>
  <c r="B47" i="2" a="1"/>
  <c r="B47" i="2" s="1"/>
  <c r="M49" i="2"/>
  <c r="O48" i="2" a="1"/>
  <c r="O48" i="2" s="1"/>
  <c r="N48" i="2" a="1"/>
  <c r="N48" i="2" s="1"/>
  <c r="S46" i="2" a="1"/>
  <c r="S46" i="2" s="1"/>
  <c r="Q47" i="2"/>
  <c r="R46" i="2" a="1"/>
  <c r="R46" i="2" s="1"/>
  <c r="S47" i="2" l="1" a="1"/>
  <c r="S47" i="2" s="1"/>
  <c r="Q48" i="2"/>
  <c r="R47" i="2" a="1"/>
  <c r="R47" i="2" s="1"/>
  <c r="M50" i="2"/>
  <c r="N49" i="2" a="1"/>
  <c r="N49" i="2" s="1"/>
  <c r="O49" i="2" a="1"/>
  <c r="O49" i="2" s="1"/>
  <c r="C48" i="2" a="1"/>
  <c r="C48" i="2" s="1"/>
  <c r="A49" i="2"/>
  <c r="B48" i="2" a="1"/>
  <c r="B48" i="2" s="1"/>
  <c r="B49" i="2" l="1" a="1"/>
  <c r="B49" i="2" s="1"/>
  <c r="C49" i="2" a="1"/>
  <c r="C49" i="2" s="1"/>
  <c r="A50" i="2"/>
  <c r="O50" i="2" a="1"/>
  <c r="O50" i="2" s="1"/>
  <c r="M51" i="2"/>
  <c r="N50" i="2" a="1"/>
  <c r="N50" i="2" s="1"/>
  <c r="R48" i="2" a="1"/>
  <c r="R48" i="2" s="1"/>
  <c r="Q49" i="2"/>
  <c r="S48" i="2" a="1"/>
  <c r="S48" i="2" s="1"/>
  <c r="S49" i="2" l="1" a="1"/>
  <c r="S49" i="2" s="1"/>
  <c r="Q50" i="2"/>
  <c r="R49" i="2" a="1"/>
  <c r="R49" i="2" s="1"/>
  <c r="N51" i="2" a="1"/>
  <c r="N51" i="2" s="1"/>
  <c r="M52" i="2"/>
  <c r="O51" i="2" a="1"/>
  <c r="O51" i="2" s="1"/>
  <c r="C50" i="2" a="1"/>
  <c r="C50" i="2" s="1"/>
  <c r="A51" i="2"/>
  <c r="B50" i="2" a="1"/>
  <c r="B50" i="2" s="1"/>
  <c r="A52" i="2" l="1"/>
  <c r="C51" i="2" a="1"/>
  <c r="C51" i="2" s="1"/>
  <c r="B51" i="2" a="1"/>
  <c r="B51" i="2" s="1"/>
  <c r="O52" i="2" a="1"/>
  <c r="O52" i="2" s="1"/>
  <c r="M53" i="2"/>
  <c r="N52" i="2" a="1"/>
  <c r="N52" i="2" s="1"/>
  <c r="S50" i="2" a="1"/>
  <c r="S50" i="2" s="1"/>
  <c r="Q51" i="2"/>
  <c r="R50" i="2" a="1"/>
  <c r="R50" i="2" s="1"/>
  <c r="R51" i="2" l="1" a="1"/>
  <c r="R51" i="2" s="1"/>
  <c r="S51" i="2" a="1"/>
  <c r="S51" i="2" s="1"/>
  <c r="Q52" i="2"/>
  <c r="O53" i="2" a="1"/>
  <c r="O53" i="2" s="1"/>
  <c r="M54" i="2"/>
  <c r="N53" i="2" a="1"/>
  <c r="N53" i="2" s="1"/>
  <c r="C52" i="2" a="1"/>
  <c r="C52" i="2" s="1"/>
  <c r="B52" i="2" a="1"/>
  <c r="B52" i="2" s="1"/>
  <c r="A53" i="2"/>
  <c r="N54" i="2" l="1" a="1"/>
  <c r="N54" i="2" s="1"/>
  <c r="O54" i="2" a="1"/>
  <c r="O54" i="2" s="1"/>
  <c r="M55" i="2"/>
  <c r="S52" i="2" a="1"/>
  <c r="S52" i="2" s="1"/>
  <c r="Q53" i="2"/>
  <c r="R52" i="2" a="1"/>
  <c r="R52" i="2" s="1"/>
  <c r="C53" i="2" a="1"/>
  <c r="C53" i="2" s="1"/>
  <c r="A54" i="2"/>
  <c r="B53" i="2" a="1"/>
  <c r="B53" i="2" s="1"/>
  <c r="B54" i="2" l="1" a="1"/>
  <c r="B54" i="2" s="1"/>
  <c r="A55" i="2"/>
  <c r="C54" i="2" a="1"/>
  <c r="C54" i="2" s="1"/>
  <c r="Q54" i="2"/>
  <c r="S53" i="2" a="1"/>
  <c r="S53" i="2" s="1"/>
  <c r="R53" i="2" a="1"/>
  <c r="R53" i="2" s="1"/>
  <c r="M56" i="2"/>
  <c r="N55" i="2" a="1"/>
  <c r="N55" i="2" s="1"/>
  <c r="O55" i="2" a="1"/>
  <c r="O55" i="2" s="1"/>
  <c r="M57" i="2" l="1"/>
  <c r="O56" i="2" a="1"/>
  <c r="O56" i="2" s="1"/>
  <c r="N56" i="2" a="1"/>
  <c r="N56" i="2" s="1"/>
  <c r="S54" i="2" a="1"/>
  <c r="S54" i="2" s="1"/>
  <c r="Q55" i="2"/>
  <c r="R54" i="2" a="1"/>
  <c r="R54" i="2" s="1"/>
  <c r="C55" i="2" a="1"/>
  <c r="C55" i="2" s="1"/>
  <c r="A56" i="2"/>
  <c r="B55" i="2" a="1"/>
  <c r="B55" i="2" s="1"/>
  <c r="C56" i="2" l="1" a="1"/>
  <c r="C56" i="2" s="1"/>
  <c r="A57" i="2"/>
  <c r="B56" i="2" a="1"/>
  <c r="B56" i="2" s="1"/>
  <c r="S55" i="2" a="1"/>
  <c r="S55" i="2" s="1"/>
  <c r="Q56" i="2"/>
  <c r="R55" i="2" a="1"/>
  <c r="R55" i="2" s="1"/>
  <c r="O57" i="2" a="1"/>
  <c r="O57" i="2" s="1"/>
  <c r="M58" i="2"/>
  <c r="N57" i="2" a="1"/>
  <c r="N57" i="2" s="1"/>
  <c r="R56" i="2" l="1" a="1"/>
  <c r="R56" i="2" s="1"/>
  <c r="Q57" i="2"/>
  <c r="S56" i="2" a="1"/>
  <c r="S56" i="2" s="1"/>
  <c r="O58" i="2" a="1"/>
  <c r="O58" i="2" s="1"/>
  <c r="M59" i="2"/>
  <c r="N58" i="2" a="1"/>
  <c r="N58" i="2" s="1"/>
  <c r="B57" i="2" a="1"/>
  <c r="B57" i="2" s="1"/>
  <c r="A58" i="2"/>
  <c r="C57" i="2" a="1"/>
  <c r="C57" i="2" s="1"/>
  <c r="C58" i="2" l="1" a="1"/>
  <c r="C58" i="2" s="1"/>
  <c r="A59" i="2"/>
  <c r="B58" i="2" a="1"/>
  <c r="B58" i="2" s="1"/>
  <c r="N59" i="2" a="1"/>
  <c r="N59" i="2" s="1"/>
  <c r="M60" i="2"/>
  <c r="O59" i="2" a="1"/>
  <c r="O59" i="2" s="1"/>
  <c r="S57" i="2" a="1"/>
  <c r="S57" i="2" s="1"/>
  <c r="Q58" i="2"/>
  <c r="R57" i="2" a="1"/>
  <c r="R57" i="2" s="1"/>
  <c r="S58" i="2" l="1" a="1"/>
  <c r="S58" i="2" s="1"/>
  <c r="Q59" i="2"/>
  <c r="R58" i="2" a="1"/>
  <c r="R58" i="2" s="1"/>
  <c r="O60" i="2" a="1"/>
  <c r="O60" i="2" s="1"/>
  <c r="M61" i="2"/>
  <c r="N60" i="2" a="1"/>
  <c r="N60" i="2" s="1"/>
  <c r="A60" i="2"/>
  <c r="C59" i="2" a="1"/>
  <c r="C59" i="2" s="1"/>
  <c r="B59" i="2" a="1"/>
  <c r="B59" i="2" s="1"/>
  <c r="O61" i="2" l="1" a="1"/>
  <c r="O61" i="2" s="1"/>
  <c r="M62" i="2"/>
  <c r="N61" i="2" a="1"/>
  <c r="N61" i="2" s="1"/>
  <c r="C60" i="2" a="1"/>
  <c r="C60" i="2" s="1"/>
  <c r="A61" i="2"/>
  <c r="B60" i="2" a="1"/>
  <c r="B60" i="2" s="1"/>
  <c r="R59" i="2" a="1"/>
  <c r="R59" i="2" s="1"/>
  <c r="S59" i="2" a="1"/>
  <c r="S59" i="2" s="1"/>
  <c r="Q60" i="2"/>
  <c r="C61" i="2" l="1" a="1"/>
  <c r="C61" i="2" s="1"/>
  <c r="A62" i="2"/>
  <c r="B61" i="2" a="1"/>
  <c r="B61" i="2" s="1"/>
  <c r="N62" i="2" a="1"/>
  <c r="N62" i="2" s="1"/>
  <c r="O62" i="2" a="1"/>
  <c r="O62" i="2" s="1"/>
  <c r="M63" i="2"/>
  <c r="S60" i="2" a="1"/>
  <c r="S60" i="2" s="1"/>
  <c r="Q61" i="2"/>
  <c r="R60" i="2" a="1"/>
  <c r="R60" i="2" s="1"/>
  <c r="Q62" i="2" l="1"/>
  <c r="S61" i="2" a="1"/>
  <c r="S61" i="2" s="1"/>
  <c r="R61" i="2" a="1"/>
  <c r="R61" i="2" s="1"/>
  <c r="O63" i="2" a="1"/>
  <c r="O63" i="2" s="1"/>
  <c r="N63" i="2" a="1"/>
  <c r="N63" i="2" s="1"/>
  <c r="B62" i="2" a="1"/>
  <c r="B62" i="2" s="1"/>
  <c r="A63" i="2"/>
  <c r="C62" i="2" a="1"/>
  <c r="C62" i="2" s="1"/>
  <c r="C63" i="2" l="1" a="1"/>
  <c r="C63" i="2" s="1"/>
  <c r="B63" i="2" a="1"/>
  <c r="B63" i="2" s="1"/>
  <c r="S62" i="2" a="1"/>
  <c r="S62" i="2" s="1"/>
  <c r="R62" i="2" a="1"/>
  <c r="R62" i="2" s="1"/>
  <c r="Q63" i="2"/>
  <c r="R63" i="2" l="1" a="1"/>
  <c r="R63" i="2" s="1"/>
  <c r="S63" i="2" a="1"/>
  <c r="S63" i="2" s="1"/>
</calcChain>
</file>

<file path=xl/sharedStrings.xml><?xml version="1.0" encoding="utf-8"?>
<sst xmlns="http://schemas.openxmlformats.org/spreadsheetml/2006/main" count="550" uniqueCount="226">
  <si>
    <t>Task</t>
  </si>
  <si>
    <t>Max Pts</t>
  </si>
  <si>
    <t>Amador Valley High School</t>
  </si>
  <si>
    <t>Arizona State U Polytechnic</t>
  </si>
  <si>
    <t>Beaver Country Day School</t>
  </si>
  <si>
    <t>CA Inst of  Tech</t>
  </si>
  <si>
    <t>CA State U, Los Angles</t>
  </si>
  <si>
    <t>Carnegie Mellon U</t>
  </si>
  <si>
    <t>Cornell U</t>
  </si>
  <si>
    <t>Duke U</t>
  </si>
  <si>
    <t>Eastern Mediterranean U (Turkey)</t>
  </si>
  <si>
    <t>ḖTS (Canada)</t>
  </si>
  <si>
    <t>Embry-Riddle Aeronautical U</t>
  </si>
  <si>
    <t>Far-Eastern Federal U, IMTP (Russia)</t>
  </si>
  <si>
    <t>Federal U of Rio de Janeiro (Brazil)</t>
  </si>
  <si>
    <t>Georgia Inst Of Tech</t>
  </si>
  <si>
    <t>Gonzaga U</t>
  </si>
  <si>
    <t>Harbin Eng U (China)</t>
  </si>
  <si>
    <t>Harvery Mudd College</t>
  </si>
  <si>
    <t>iHub (Egypt)</t>
  </si>
  <si>
    <t>Indian Institute of Tech, Bombay (India)</t>
  </si>
  <si>
    <t>Indian Institute of Tech, Kanpur (India)</t>
  </si>
  <si>
    <t>Istanbul Technical U (Turkey)</t>
  </si>
  <si>
    <t>Kasetsart U (Thailand)</t>
  </si>
  <si>
    <t>Kennesaw State U</t>
  </si>
  <si>
    <t>Kyushu Inst Of Tech (Japan)</t>
  </si>
  <si>
    <t>McGill U (Canada)</t>
  </si>
  <si>
    <t>Montana State U</t>
  </si>
  <si>
    <t>Mukesh Patel School of T M &amp; E (India)</t>
  </si>
  <si>
    <t>National Institute of Tech, Rourkela (India)</t>
  </si>
  <si>
    <t>National U of Singapore (Singapore)</t>
  </si>
  <si>
    <t>N Carolina State U</t>
  </si>
  <si>
    <t>NW Polytechnical U (China)</t>
  </si>
  <si>
    <t>Norwegian U of S&amp;T (Norway)</t>
  </si>
  <si>
    <t>Prairie View A&amp;M U</t>
  </si>
  <si>
    <t>Project Radian</t>
  </si>
  <si>
    <t>Ryerson U (Canada)</t>
  </si>
  <si>
    <t>St. George's School (Canada)</t>
  </si>
  <si>
    <t>San Diego City College</t>
  </si>
  <si>
    <t>San Diego Robotics 101</t>
  </si>
  <si>
    <t>San Diego State U</t>
  </si>
  <si>
    <t>Team Inspiration</t>
  </si>
  <si>
    <t>Texas A&amp;M U</t>
  </si>
  <si>
    <t>The Center for Robotics Development (Russia)</t>
  </si>
  <si>
    <t>The Ohio State U</t>
  </si>
  <si>
    <t>Université du Québec à Trois-Rivières (Canada)</t>
  </si>
  <si>
    <t>U of Alberta (Canada)</t>
  </si>
  <si>
    <t>U of Calfornia, Berkeley</t>
  </si>
  <si>
    <t>U of California Riverside</t>
  </si>
  <si>
    <t>U of Calfornia, San Diego</t>
  </si>
  <si>
    <t>U of Colorado Boulder</t>
  </si>
  <si>
    <t>U of Florida</t>
  </si>
  <si>
    <t>U of IL @ Urbana Champ</t>
  </si>
  <si>
    <t>U of Maryland</t>
  </si>
  <si>
    <t>U of Maryland, Baltimore County</t>
  </si>
  <si>
    <t>U of Missouri</t>
  </si>
  <si>
    <t>U of Puerto Rico @ Mayagüez (Puerto Rico)</t>
  </si>
  <si>
    <t>U of Southern California</t>
  </si>
  <si>
    <t>U of Victoria (Canada)</t>
  </si>
  <si>
    <t>Utah State U</t>
  </si>
  <si>
    <t>Wroclaw U of S&amp;T (Poland)</t>
  </si>
  <si>
    <t>Final Results</t>
  </si>
  <si>
    <t>Place</t>
  </si>
  <si>
    <t>Number of Teams in Finals</t>
  </si>
  <si>
    <t>Prize</t>
  </si>
  <si>
    <t>AVBotz</t>
  </si>
  <si>
    <t>Desert WAVE</t>
  </si>
  <si>
    <t>BeaverAUV</t>
  </si>
  <si>
    <t>Caltech Robotics Team</t>
  </si>
  <si>
    <t>CSULA AUV</t>
  </si>
  <si>
    <t>Tartan AUV</t>
  </si>
  <si>
    <t>CUAUV</t>
  </si>
  <si>
    <t>Duke Robotics Club</t>
  </si>
  <si>
    <t>EMU Aquabotics</t>
  </si>
  <si>
    <t xml:space="preserve">SONIA AUV </t>
  </si>
  <si>
    <t>Robotics Association @ ER</t>
  </si>
  <si>
    <t>FEFU/IMTP AUV</t>
  </si>
  <si>
    <t>UFRJ Nautilus</t>
  </si>
  <si>
    <t>GT Marine Robotics Group</t>
  </si>
  <si>
    <t>Gonzaga RoboSub</t>
  </si>
  <si>
    <t>HEU-AUV</t>
  </si>
  <si>
    <t>MuddSub</t>
  </si>
  <si>
    <t>Asmarine</t>
  </si>
  <si>
    <t>AUV-IITB</t>
  </si>
  <si>
    <t>AUV-IITK</t>
  </si>
  <si>
    <t>ITU AUV Team</t>
  </si>
  <si>
    <t>ZEABUS</t>
  </si>
  <si>
    <t>AUV</t>
  </si>
  <si>
    <t>Kyutech Underwater Robotics</t>
  </si>
  <si>
    <t>McGill Robotics</t>
  </si>
  <si>
    <t>RoboCats</t>
  </si>
  <si>
    <t>AUV MPSTME</t>
  </si>
  <si>
    <t>Tiburon</t>
  </si>
  <si>
    <t>Bumblebee</t>
  </si>
  <si>
    <t>NCSU Underwater Robotics</t>
  </si>
  <si>
    <t xml:space="preserve">Intelligence Marine Vehicle </t>
  </si>
  <si>
    <t>Vortex NTNU</t>
  </si>
  <si>
    <t>PV Thanos</t>
  </si>
  <si>
    <t>Project Radian Robosub</t>
  </si>
  <si>
    <t>Ryerson Rams Robotics (R3)</t>
  </si>
  <si>
    <t>Saints Robotics</t>
  </si>
  <si>
    <t>San Diego City Robotics</t>
  </si>
  <si>
    <t>Mechatronics</t>
  </si>
  <si>
    <t>TX A&amp;M Women in Engineering</t>
  </si>
  <si>
    <t>Robotics Center AUV</t>
  </si>
  <si>
    <t>Underwater Robotics</t>
  </si>
  <si>
    <t>ASUQTR</t>
  </si>
  <si>
    <t>ARVP</t>
  </si>
  <si>
    <t>AUVs @ Berkeley</t>
  </si>
  <si>
    <t>SeaDragon</t>
  </si>
  <si>
    <t>Triton RoboSub</t>
  </si>
  <si>
    <t>Boulder RoboSub</t>
  </si>
  <si>
    <t>SubjuGator</t>
  </si>
  <si>
    <t>IllinoisAUV</t>
  </si>
  <si>
    <t>Robotics @ Maryland</t>
  </si>
  <si>
    <t>UMBC RoboSub</t>
  </si>
  <si>
    <t>Mizzou SURF</t>
  </si>
  <si>
    <t>RUMarino</t>
  </si>
  <si>
    <t>AUV Design Team</t>
  </si>
  <si>
    <t>AUVIC</t>
  </si>
  <si>
    <t>Aggie Marine Robotics</t>
  </si>
  <si>
    <t>PWr Diving Crew</t>
  </si>
  <si>
    <t>Subjective</t>
  </si>
  <si>
    <t>School</t>
  </si>
  <si>
    <t>Rankings after static judging</t>
  </si>
  <si>
    <t>Rankings after Prelims 1</t>
  </si>
  <si>
    <t>Rankings after Prelims 2</t>
  </si>
  <si>
    <t>Rankings after both Semi-Finals</t>
  </si>
  <si>
    <t>Rankings After Finals</t>
  </si>
  <si>
    <t>Rank</t>
  </si>
  <si>
    <t>Utility of Web Site</t>
  </si>
  <si>
    <t>Special Awards</t>
  </si>
  <si>
    <t>Award</t>
  </si>
  <si>
    <t>Score</t>
  </si>
  <si>
    <t>Paper: Technical Merit</t>
  </si>
  <si>
    <t>Paper: Written Style</t>
  </si>
  <si>
    <t>Team Video</t>
  </si>
  <si>
    <t>Static: Capability for Autonomous Behavior</t>
  </si>
  <si>
    <t>Static: Creativity in System Design</t>
  </si>
  <si>
    <t>Static: Team Uniform</t>
  </si>
  <si>
    <t>Static: Discretionary points</t>
  </si>
  <si>
    <t>Pre-qualification</t>
  </si>
  <si>
    <t>AWOL Deduction</t>
  </si>
  <si>
    <t>Sub-Total Papers</t>
  </si>
  <si>
    <t>Semi-final 1         Semi-final 1          Semi-final 1          Semi-final 1</t>
  </si>
  <si>
    <t>Semi-final 1</t>
  </si>
  <si>
    <t>Actual dry weight</t>
  </si>
  <si>
    <t>kg</t>
  </si>
  <si>
    <t>x</t>
  </si>
  <si>
    <t xml:space="preserve"> </t>
  </si>
  <si>
    <t>Weight penalty/bonus</t>
  </si>
  <si>
    <t>-250 .. +126</t>
  </si>
  <si>
    <t>Marker exceeding specs.</t>
  </si>
  <si>
    <t>Gate: Pass through</t>
  </si>
  <si>
    <t>Gate: Maintain fixed heading</t>
  </si>
  <si>
    <t>Gate: Coin Flip</t>
  </si>
  <si>
    <t>Gate: Pass through 60/40%</t>
  </si>
  <si>
    <t>200, 400</t>
  </si>
  <si>
    <t>Gate: Style</t>
  </si>
  <si>
    <t>100 (8x max)</t>
  </si>
  <si>
    <t>Pickup: Crucifix, Garlic</t>
  </si>
  <si>
    <t>400 / object</t>
  </si>
  <si>
    <t>Follow the "Path" (2 total)</t>
  </si>
  <si>
    <t>100 /segment</t>
  </si>
  <si>
    <t>Slay Vampires: Any, Called</t>
  </si>
  <si>
    <t>Slay Vampires: Back of triangle</t>
  </si>
  <si>
    <t>Drop Garlic: Open, Closed</t>
  </si>
  <si>
    <t>700, 1000 / marker (2 + pickup)</t>
  </si>
  <si>
    <t>Drop Garlic: Move Arm</t>
  </si>
  <si>
    <t>Stake &lt;3: Open Oval, Cover Oval, Sm Heart</t>
  </si>
  <si>
    <t>800, 1000, 1200 / torpedo (max 2)</t>
  </si>
  <si>
    <t>Stake &lt;3: Move lever</t>
  </si>
  <si>
    <t>Stake &lt;3: Bonus - Cover Oval, Sm Heart</t>
  </si>
  <si>
    <t>Ex 2 Sunlight: Surface in Area</t>
  </si>
  <si>
    <t>Ex 2 Sunlight: Surface w/ object</t>
  </si>
  <si>
    <t>400 / vampire</t>
  </si>
  <si>
    <t>Ex 2 Sunlight: Open coffin</t>
  </si>
  <si>
    <t>Ex 2 Sunlight: Drop Pickup</t>
  </si>
  <si>
    <t>200 / object (Crucifix only)</t>
  </si>
  <si>
    <t>Random Pinger: First task</t>
  </si>
  <si>
    <t>Random Pinger: Second task</t>
  </si>
  <si>
    <t>Inter-Vehicle Communication</t>
  </si>
  <si>
    <t>Finish Mission T.tt minutes</t>
  </si>
  <si>
    <t>T.tt*100</t>
  </si>
  <si>
    <t>Semi-final 1 Total</t>
  </si>
  <si>
    <t>Semi-final 1 Rank</t>
  </si>
  <si>
    <t>Semi-final 2          Semi-final 2          Semi-final 2          Semi-final 2</t>
  </si>
  <si>
    <t>Semi-final 2</t>
  </si>
  <si>
    <t>2 vehicles</t>
  </si>
  <si>
    <t>Semi-final 2 Total</t>
  </si>
  <si>
    <t>Semi-final 2 Rank</t>
  </si>
  <si>
    <t>Semi-Final Round</t>
  </si>
  <si>
    <t>Best Round Total</t>
  </si>
  <si>
    <t>Best Round Rank</t>
  </si>
  <si>
    <t>Third Chance       Third Chance       Third Chance       Third Chance</t>
  </si>
  <si>
    <t>Third Chance</t>
  </si>
  <si>
    <t>Third Chance Total</t>
  </si>
  <si>
    <t>Third Chance Rank</t>
  </si>
  <si>
    <t>Final         Final          Fina          Final          Final</t>
  </si>
  <si>
    <t>Final</t>
  </si>
  <si>
    <t>2 VEHICLES</t>
  </si>
  <si>
    <t>Final Total</t>
  </si>
  <si>
    <t>Final Rank</t>
  </si>
  <si>
    <t>1st</t>
  </si>
  <si>
    <t>2nd</t>
  </si>
  <si>
    <t>3rd</t>
  </si>
  <si>
    <t>4th</t>
  </si>
  <si>
    <t>5th</t>
  </si>
  <si>
    <t>Harbin Engineering University (China)</t>
  </si>
  <si>
    <t>Far Eastern Federal University / Institute for Marine Technology Problems (Russia)</t>
  </si>
  <si>
    <t>Arizona State University Polytechnic (USA)</t>
  </si>
  <si>
    <t>University of Alberta (Canada)</t>
  </si>
  <si>
    <t>Cornell University (USA)</t>
  </si>
  <si>
    <t>Best Static Judging</t>
  </si>
  <si>
    <t>First to Pre-Qualify</t>
  </si>
  <si>
    <t>Most Inspirational</t>
  </si>
  <si>
    <t>Data Sharing</t>
  </si>
  <si>
    <t>Best Website</t>
  </si>
  <si>
    <t>Most Improved</t>
  </si>
  <si>
    <t>Most Entertaining Video</t>
  </si>
  <si>
    <t>National University of Singapore</t>
  </si>
  <si>
    <t>University of Alberta</t>
  </si>
  <si>
    <t>The Ohio State University</t>
  </si>
  <si>
    <t>Ecole de Technologie Superieure</t>
  </si>
  <si>
    <t>California Institute of Technology</t>
  </si>
  <si>
    <t>The Center for Robotics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</si>
</sst>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1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2"/>
      <name val="Arial"/>
    </font>
    <font>
      <sz val="10"/>
      <name val="Arial"/>
    </font>
    <font>
      <b/>
      <sz val="8"/>
      <color rgb="FFFFFFFF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8"/>
      <name val="Courier New"/>
    </font>
    <font>
      <b/>
      <sz val="8"/>
      <color rgb="FF000000"/>
      <name val="Courier New"/>
    </font>
    <font>
      <b/>
      <sz val="16"/>
      <name val="Arial"/>
    </font>
    <font>
      <b/>
      <sz val="8"/>
      <name val="Arial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950E"/>
        <bgColor rgb="FFFF950E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9933FF"/>
        <bgColor rgb="FF9933FF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0" fillId="0" borderId="0" xfId="0" applyNumberFormat="1" applyFont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/>
    </xf>
    <xf numFmtId="0" fontId="9" fillId="0" borderId="0" xfId="0" applyFont="1"/>
    <xf numFmtId="0" fontId="6" fillId="3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164" fontId="6" fillId="3" borderId="7" xfId="0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4" fillId="0" borderId="7" xfId="0" applyFont="1" applyBorder="1"/>
    <xf numFmtId="0" fontId="4" fillId="5" borderId="6" xfId="0" applyFont="1" applyFill="1" applyBorder="1"/>
    <xf numFmtId="0" fontId="8" fillId="4" borderId="12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 wrapText="1"/>
    </xf>
    <xf numFmtId="0" fontId="4" fillId="0" borderId="14" xfId="0" applyFont="1" applyBorder="1"/>
    <xf numFmtId="0" fontId="4" fillId="6" borderId="12" xfId="0" applyFont="1" applyFill="1" applyBorder="1" applyAlignment="1">
      <alignment horizontal="center"/>
    </xf>
    <xf numFmtId="4" fontId="4" fillId="0" borderId="15" xfId="0" applyNumberFormat="1" applyFont="1" applyBorder="1"/>
    <xf numFmtId="164" fontId="4" fillId="0" borderId="7" xfId="0" applyNumberFormat="1" applyFont="1" applyBorder="1"/>
    <xf numFmtId="164" fontId="4" fillId="0" borderId="0" xfId="0" applyNumberFormat="1" applyFont="1"/>
    <xf numFmtId="0" fontId="8" fillId="7" borderId="7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8" borderId="7" xfId="0" applyFont="1" applyFill="1" applyBorder="1"/>
    <xf numFmtId="4" fontId="4" fillId="0" borderId="7" xfId="0" applyNumberFormat="1" applyFont="1" applyBorder="1"/>
    <xf numFmtId="1" fontId="4" fillId="0" borderId="0" xfId="0" applyNumberFormat="1" applyFont="1"/>
    <xf numFmtId="1" fontId="4" fillId="0" borderId="7" xfId="0" applyNumberFormat="1" applyFont="1" applyBorder="1"/>
    <xf numFmtId="0" fontId="4" fillId="0" borderId="19" xfId="0" applyFont="1" applyBorder="1"/>
    <xf numFmtId="0" fontId="4" fillId="6" borderId="1" xfId="0" applyFont="1" applyFill="1" applyBorder="1" applyAlignment="1">
      <alignment horizontal="center"/>
    </xf>
    <xf numFmtId="0" fontId="4" fillId="0" borderId="20" xfId="0" applyFont="1" applyBorder="1"/>
    <xf numFmtId="4" fontId="4" fillId="0" borderId="15" xfId="0" applyNumberFormat="1" applyFont="1" applyBorder="1" applyAlignment="1"/>
    <xf numFmtId="4" fontId="4" fillId="0" borderId="1" xfId="0" applyNumberFormat="1" applyFont="1" applyBorder="1"/>
    <xf numFmtId="0" fontId="8" fillId="9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center"/>
    </xf>
    <xf numFmtId="4" fontId="4" fillId="9" borderId="1" xfId="0" applyNumberFormat="1" applyFont="1" applyFill="1" applyBorder="1"/>
    <xf numFmtId="0" fontId="8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center"/>
    </xf>
    <xf numFmtId="1" fontId="4" fillId="10" borderId="1" xfId="0" applyNumberFormat="1" applyFont="1" applyFill="1" applyBorder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1" fillId="4" borderId="2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" fontId="4" fillId="4" borderId="1" xfId="0" applyNumberFormat="1" applyFont="1" applyFill="1" applyBorder="1"/>
    <xf numFmtId="0" fontId="4" fillId="4" borderId="1" xfId="0" applyFont="1" applyFill="1" applyBorder="1"/>
    <xf numFmtId="165" fontId="4" fillId="0" borderId="19" xfId="0" applyNumberFormat="1" applyFont="1" applyBorder="1"/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/>
    <xf numFmtId="165" fontId="4" fillId="0" borderId="1" xfId="0" applyNumberFormat="1" applyFont="1" applyBorder="1"/>
    <xf numFmtId="165" fontId="4" fillId="0" borderId="0" xfId="0" applyNumberFormat="1" applyFont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/>
    <xf numFmtId="1" fontId="4" fillId="0" borderId="1" xfId="0" applyNumberFormat="1" applyFont="1" applyBorder="1" applyAlignment="1"/>
    <xf numFmtId="0" fontId="4" fillId="0" borderId="1" xfId="0" applyFont="1" applyBorder="1"/>
    <xf numFmtId="0" fontId="4" fillId="11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12" borderId="1" xfId="0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4" fillId="0" borderId="19" xfId="0" applyFont="1" applyBorder="1" applyAlignment="1">
      <alignment wrapText="1"/>
    </xf>
    <xf numFmtId="3" fontId="4" fillId="6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" fontId="4" fillId="9" borderId="1" xfId="0" applyNumberFormat="1" applyFont="1" applyFill="1" applyBorder="1"/>
    <xf numFmtId="0" fontId="1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4" fillId="13" borderId="1" xfId="0" applyNumberFormat="1" applyFont="1" applyFill="1" applyBorder="1"/>
    <xf numFmtId="0" fontId="11" fillId="14" borderId="22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1" fontId="4" fillId="14" borderId="1" xfId="0" applyNumberFormat="1" applyFont="1" applyFill="1" applyBorder="1"/>
    <xf numFmtId="0" fontId="4" fillId="14" borderId="1" xfId="0" applyFont="1" applyFill="1" applyBorder="1"/>
    <xf numFmtId="0" fontId="11" fillId="15" borderId="22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1" fontId="4" fillId="15" borderId="1" xfId="0" applyNumberFormat="1" applyFont="1" applyFill="1" applyBorder="1"/>
    <xf numFmtId="0" fontId="4" fillId="15" borderId="1" xfId="0" applyFont="1" applyFill="1" applyBorder="1"/>
    <xf numFmtId="1" fontId="4" fillId="9" borderId="1" xfId="0" applyNumberFormat="1" applyFont="1" applyFill="1" applyBorder="1" applyAlignment="1"/>
    <xf numFmtId="0" fontId="4" fillId="0" borderId="23" xfId="0" applyFont="1" applyBorder="1"/>
    <xf numFmtId="0" fontId="8" fillId="3" borderId="23" xfId="0" applyFont="1" applyFill="1" applyBorder="1" applyAlignment="1">
      <alignment horizontal="center"/>
    </xf>
    <xf numFmtId="0" fontId="8" fillId="3" borderId="23" xfId="0" applyFont="1" applyFill="1" applyBorder="1"/>
    <xf numFmtId="164" fontId="8" fillId="3" borderId="23" xfId="0" applyNumberFormat="1" applyFont="1" applyFill="1" applyBorder="1"/>
    <xf numFmtId="164" fontId="0" fillId="0" borderId="23" xfId="0" applyNumberFormat="1" applyFont="1" applyBorder="1"/>
    <xf numFmtId="0" fontId="4" fillId="0" borderId="23" xfId="0" applyFont="1" applyFill="1" applyBorder="1"/>
    <xf numFmtId="0" fontId="0" fillId="0" borderId="23" xfId="0" applyFont="1" applyBorder="1"/>
    <xf numFmtId="4" fontId="13" fillId="16" borderId="15" xfId="0" applyNumberFormat="1" applyFont="1" applyFill="1" applyBorder="1"/>
    <xf numFmtId="4" fontId="4" fillId="16" borderId="15" xfId="0" applyNumberFormat="1" applyFont="1" applyFill="1" applyBorder="1"/>
    <xf numFmtId="0" fontId="6" fillId="4" borderId="2" xfId="0" applyFont="1" applyFill="1" applyBorder="1" applyAlignment="1">
      <alignment horizontal="center" vertical="center" textRotation="90"/>
    </xf>
    <xf numFmtId="0" fontId="7" fillId="0" borderId="13" xfId="0" applyFont="1" applyBorder="1"/>
    <xf numFmtId="0" fontId="7" fillId="0" borderId="21" xfId="0" applyFont="1" applyBorder="1"/>
    <xf numFmtId="0" fontId="6" fillId="14" borderId="2" xfId="0" applyFont="1" applyFill="1" applyBorder="1" applyAlignment="1">
      <alignment horizontal="center" vertical="center" textRotation="90"/>
    </xf>
    <xf numFmtId="0" fontId="6" fillId="15" borderId="2" xfId="0" applyFont="1" applyFill="1" applyBorder="1" applyAlignment="1">
      <alignment horizontal="center" vertical="center" textRotation="90"/>
    </xf>
    <xf numFmtId="0" fontId="4" fillId="0" borderId="0" xfId="0" applyFont="1"/>
    <xf numFmtId="0" fontId="0" fillId="0" borderId="0" xfId="0" applyFont="1" applyAlignment="1"/>
    <xf numFmtId="0" fontId="3" fillId="5" borderId="3" xfId="0" applyFont="1" applyFill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3" fillId="5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6" fillId="3" borderId="3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7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K6" sqref="AK6"/>
    </sheetView>
  </sheetViews>
  <sheetFormatPr defaultColWidth="14.42578125" defaultRowHeight="15" customHeight="1" x14ac:dyDescent="0.2"/>
  <cols>
    <col min="1" max="1" width="3.7109375" customWidth="1"/>
    <col min="2" max="2" width="37.140625" customWidth="1"/>
    <col min="3" max="3" width="21.140625" customWidth="1"/>
    <col min="4" max="5" width="11.7109375" customWidth="1"/>
    <col min="6" max="6" width="10.7109375" customWidth="1"/>
    <col min="7" max="7" width="11.7109375" customWidth="1"/>
    <col min="8" max="9" width="8.85546875" customWidth="1"/>
    <col min="10" max="11" width="10" customWidth="1"/>
    <col min="12" max="12" width="12.42578125" customWidth="1"/>
    <col min="13" max="13" width="9.42578125" customWidth="1"/>
    <col min="14" max="14" width="9.85546875" customWidth="1"/>
    <col min="15" max="15" width="10.7109375" customWidth="1"/>
    <col min="16" max="16" width="11.28515625" customWidth="1"/>
    <col min="17" max="17" width="12" customWidth="1"/>
    <col min="18" max="18" width="9.42578125" customWidth="1"/>
    <col min="19" max="21" width="12.7109375" customWidth="1"/>
    <col min="22" max="24" width="11" customWidth="1"/>
    <col min="25" max="25" width="11.42578125" customWidth="1"/>
    <col min="26" max="26" width="11" customWidth="1"/>
    <col min="27" max="27" width="13.28515625" customWidth="1"/>
    <col min="28" max="28" width="12.7109375" customWidth="1"/>
    <col min="29" max="31" width="12" customWidth="1"/>
    <col min="32" max="32" width="11" customWidth="1"/>
    <col min="33" max="33" width="11.42578125" customWidth="1"/>
    <col min="34" max="36" width="12.28515625" customWidth="1"/>
    <col min="37" max="39" width="11.7109375" customWidth="1"/>
    <col min="40" max="40" width="10.85546875" customWidth="1"/>
    <col min="41" max="41" width="12" customWidth="1"/>
    <col min="42" max="43" width="12.140625" customWidth="1"/>
    <col min="44" max="45" width="11.140625" customWidth="1"/>
    <col min="46" max="46" width="11" customWidth="1"/>
    <col min="47" max="47" width="11.42578125" customWidth="1"/>
    <col min="48" max="48" width="13" customWidth="1"/>
    <col min="49" max="49" width="11" customWidth="1"/>
    <col min="50" max="51" width="12.140625" customWidth="1"/>
    <col min="52" max="52" width="11.42578125" customWidth="1"/>
    <col min="53" max="53" width="10.140625" customWidth="1"/>
    <col min="54" max="62" width="12" customWidth="1"/>
    <col min="63" max="63" width="10.85546875" customWidth="1"/>
    <col min="64" max="75" width="12" customWidth="1"/>
    <col min="76" max="85" width="9.28515625" customWidth="1"/>
  </cols>
  <sheetData>
    <row r="1" spans="1:85" ht="12.75" customHeight="1" x14ac:dyDescent="0.2">
      <c r="A1" s="1"/>
      <c r="B1" s="2"/>
      <c r="C1" s="2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6"/>
      <c r="BY1" s="1"/>
      <c r="BZ1" s="1"/>
      <c r="CA1" s="1"/>
      <c r="CB1" s="1"/>
      <c r="CC1" s="1"/>
      <c r="CD1" s="1"/>
      <c r="CE1" s="1"/>
      <c r="CF1" s="1"/>
      <c r="CG1" s="1"/>
    </row>
    <row r="2" spans="1:85" ht="60.75" customHeight="1" x14ac:dyDescent="0.2">
      <c r="A2" s="1"/>
      <c r="B2" s="2" t="s">
        <v>0</v>
      </c>
      <c r="C2" s="2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9"/>
      <c r="BY2" s="12"/>
      <c r="BZ2" s="12"/>
      <c r="CA2" s="12"/>
      <c r="CB2" s="12"/>
      <c r="CC2" s="12"/>
      <c r="CD2" s="12"/>
      <c r="CE2" s="12"/>
      <c r="CF2" s="12"/>
      <c r="CG2" s="12"/>
    </row>
    <row r="3" spans="1:85" ht="40.5" customHeight="1" x14ac:dyDescent="0.2">
      <c r="A3" s="1"/>
      <c r="B3" s="2"/>
      <c r="C3" s="2"/>
      <c r="D3" s="7" t="s">
        <v>65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74</v>
      </c>
      <c r="N3" s="7" t="s">
        <v>75</v>
      </c>
      <c r="O3" s="7" t="s">
        <v>76</v>
      </c>
      <c r="P3" s="7" t="s">
        <v>77</v>
      </c>
      <c r="Q3" s="7" t="s">
        <v>78</v>
      </c>
      <c r="R3" s="7" t="s">
        <v>79</v>
      </c>
      <c r="S3" s="7" t="s">
        <v>80</v>
      </c>
      <c r="T3" s="7" t="s">
        <v>81</v>
      </c>
      <c r="U3" s="7" t="s">
        <v>82</v>
      </c>
      <c r="V3" s="7" t="s">
        <v>83</v>
      </c>
      <c r="W3" s="7" t="s">
        <v>84</v>
      </c>
      <c r="X3" s="7" t="s">
        <v>85</v>
      </c>
      <c r="Y3" s="7" t="s">
        <v>86</v>
      </c>
      <c r="Z3" s="7" t="s">
        <v>87</v>
      </c>
      <c r="AA3" s="7" t="s">
        <v>88</v>
      </c>
      <c r="AB3" s="7" t="s">
        <v>89</v>
      </c>
      <c r="AC3" s="7" t="s">
        <v>90</v>
      </c>
      <c r="AD3" s="7" t="s">
        <v>91</v>
      </c>
      <c r="AE3" s="7" t="s">
        <v>92</v>
      </c>
      <c r="AF3" s="7" t="s">
        <v>93</v>
      </c>
      <c r="AG3" s="7" t="s">
        <v>94</v>
      </c>
      <c r="AH3" s="7" t="s">
        <v>95</v>
      </c>
      <c r="AI3" s="7" t="s">
        <v>96</v>
      </c>
      <c r="AJ3" s="7" t="s">
        <v>97</v>
      </c>
      <c r="AK3" s="7" t="s">
        <v>98</v>
      </c>
      <c r="AL3" s="7" t="s">
        <v>99</v>
      </c>
      <c r="AM3" s="7" t="s">
        <v>100</v>
      </c>
      <c r="AN3" s="7" t="s">
        <v>101</v>
      </c>
      <c r="AO3" s="7" t="s">
        <v>39</v>
      </c>
      <c r="AP3" s="7" t="s">
        <v>102</v>
      </c>
      <c r="AQ3" s="7" t="s">
        <v>41</v>
      </c>
      <c r="AR3" s="7" t="s">
        <v>103</v>
      </c>
      <c r="AS3" s="7" t="s">
        <v>104</v>
      </c>
      <c r="AT3" s="7" t="s">
        <v>105</v>
      </c>
      <c r="AU3" s="7" t="s">
        <v>106</v>
      </c>
      <c r="AV3" s="7" t="s">
        <v>107</v>
      </c>
      <c r="AW3" s="7" t="s">
        <v>108</v>
      </c>
      <c r="AX3" s="7" t="s">
        <v>109</v>
      </c>
      <c r="AY3" s="7" t="s">
        <v>110</v>
      </c>
      <c r="AZ3" s="7" t="s">
        <v>111</v>
      </c>
      <c r="BA3" s="7" t="s">
        <v>112</v>
      </c>
      <c r="BB3" s="7" t="s">
        <v>113</v>
      </c>
      <c r="BC3" s="7" t="s">
        <v>114</v>
      </c>
      <c r="BD3" s="7" t="s">
        <v>115</v>
      </c>
      <c r="BE3" s="7" t="s">
        <v>116</v>
      </c>
      <c r="BF3" s="7" t="s">
        <v>117</v>
      </c>
      <c r="BG3" s="7" t="s">
        <v>118</v>
      </c>
      <c r="BH3" s="7" t="s">
        <v>119</v>
      </c>
      <c r="BI3" s="7" t="s">
        <v>120</v>
      </c>
      <c r="BJ3" s="7" t="s">
        <v>121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9"/>
      <c r="BY3" s="12"/>
      <c r="BZ3" s="12"/>
      <c r="CA3" s="12"/>
      <c r="CB3" s="12"/>
      <c r="CC3" s="12"/>
      <c r="CD3" s="12"/>
      <c r="CE3" s="12"/>
      <c r="CF3" s="12"/>
      <c r="CG3" s="12"/>
    </row>
    <row r="4" spans="1:85" ht="19.5" customHeight="1" x14ac:dyDescent="0.3">
      <c r="A4" s="89" t="s">
        <v>122</v>
      </c>
      <c r="B4" s="14" t="s">
        <v>122</v>
      </c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9"/>
      <c r="BY4" s="12"/>
      <c r="BZ4" s="12"/>
      <c r="CA4" s="12"/>
      <c r="CB4" s="12"/>
      <c r="CC4" s="12"/>
      <c r="CD4" s="12"/>
      <c r="CE4" s="12"/>
      <c r="CF4" s="12"/>
      <c r="CG4" s="12"/>
    </row>
    <row r="5" spans="1:85" ht="12.75" customHeight="1" thickBot="1" x14ac:dyDescent="0.25">
      <c r="A5" s="90"/>
      <c r="B5" s="19" t="s">
        <v>130</v>
      </c>
      <c r="C5" s="20">
        <v>50</v>
      </c>
      <c r="D5" s="21">
        <v>47.833333333333336</v>
      </c>
      <c r="E5" s="21">
        <v>46</v>
      </c>
      <c r="F5" s="21">
        <v>35</v>
      </c>
      <c r="G5" s="21">
        <v>28</v>
      </c>
      <c r="H5" s="21">
        <v>2.5</v>
      </c>
      <c r="I5" s="21">
        <v>37.5</v>
      </c>
      <c r="J5" s="21">
        <v>39.833333333333336</v>
      </c>
      <c r="K5" s="21">
        <v>0</v>
      </c>
      <c r="L5" s="21">
        <v>33.166666666666664</v>
      </c>
      <c r="M5" s="87">
        <v>48</v>
      </c>
      <c r="N5" s="21">
        <v>27.666666666666668</v>
      </c>
      <c r="O5" s="21">
        <v>12.333333333333334</v>
      </c>
      <c r="P5" s="21">
        <v>42.5</v>
      </c>
      <c r="Q5" s="21">
        <v>23.666666666666668</v>
      </c>
      <c r="R5" s="21">
        <v>3</v>
      </c>
      <c r="S5" s="21">
        <v>0</v>
      </c>
      <c r="T5" s="21">
        <v>28.5</v>
      </c>
      <c r="U5" s="21">
        <v>33.166666666666664</v>
      </c>
      <c r="V5" s="21">
        <v>40.666666666666664</v>
      </c>
      <c r="W5" s="21">
        <v>42</v>
      </c>
      <c r="X5" s="21">
        <v>15.25</v>
      </c>
      <c r="Y5" s="21">
        <v>16.666666666666668</v>
      </c>
      <c r="Z5" s="21">
        <v>23</v>
      </c>
      <c r="AA5" s="21">
        <v>41.833333333333336</v>
      </c>
      <c r="AB5" s="21">
        <v>33.799999999999997</v>
      </c>
      <c r="AC5" s="21">
        <v>8.6666666666666661</v>
      </c>
      <c r="AD5" s="21">
        <v>40.333333333333336</v>
      </c>
      <c r="AE5" s="21">
        <v>41.5</v>
      </c>
      <c r="AF5" s="21">
        <v>47.833333333333336</v>
      </c>
      <c r="AG5" s="21">
        <v>0</v>
      </c>
      <c r="AH5" s="21">
        <v>0</v>
      </c>
      <c r="AI5" s="21">
        <v>29.166666666666668</v>
      </c>
      <c r="AJ5" s="21">
        <v>29.166666666666668</v>
      </c>
      <c r="AK5" s="21">
        <v>31</v>
      </c>
      <c r="AL5" s="21">
        <v>26.666666666666668</v>
      </c>
      <c r="AM5" s="21">
        <v>18.666666666666668</v>
      </c>
      <c r="AN5" s="21">
        <v>42.333333333333336</v>
      </c>
      <c r="AO5" s="21">
        <v>39.5</v>
      </c>
      <c r="AP5" s="21">
        <v>41.833333333333336</v>
      </c>
      <c r="AQ5" s="21">
        <v>46</v>
      </c>
      <c r="AR5" s="21">
        <v>46.833333333333336</v>
      </c>
      <c r="AS5" s="21">
        <v>36.666666666666664</v>
      </c>
      <c r="AT5" s="21">
        <v>42.833333333333336</v>
      </c>
      <c r="AU5" s="21">
        <v>10.166666666666666</v>
      </c>
      <c r="AV5" s="21">
        <v>47.833333333333336</v>
      </c>
      <c r="AW5" s="21">
        <v>35.333333333333336</v>
      </c>
      <c r="AX5" s="21">
        <v>31.5</v>
      </c>
      <c r="AY5" s="21">
        <v>34.666666666666664</v>
      </c>
      <c r="AZ5" s="21">
        <v>26.333333333333332</v>
      </c>
      <c r="BA5" s="21">
        <v>41.666666666666664</v>
      </c>
      <c r="BB5" s="21">
        <v>29</v>
      </c>
      <c r="BC5" s="21">
        <v>40.166666666666664</v>
      </c>
      <c r="BD5" s="21">
        <v>31.833333333333332</v>
      </c>
      <c r="BE5" s="21">
        <v>30.333333333333332</v>
      </c>
      <c r="BF5" s="21">
        <v>45.5</v>
      </c>
      <c r="BG5" s="21">
        <v>31.5</v>
      </c>
      <c r="BH5" s="21">
        <v>43.833333333333336</v>
      </c>
      <c r="BI5" s="21">
        <v>37</v>
      </c>
      <c r="BJ5" s="21">
        <v>31.666666666666668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6"/>
      <c r="BY5" s="1"/>
      <c r="BZ5" s="1"/>
      <c r="CA5" s="1"/>
      <c r="CB5" s="1"/>
      <c r="CC5" s="1"/>
      <c r="CD5" s="1"/>
      <c r="CE5" s="1"/>
      <c r="CF5" s="1"/>
      <c r="CG5" s="1"/>
    </row>
    <row r="6" spans="1:85" ht="12.75" customHeight="1" thickBot="1" x14ac:dyDescent="0.25">
      <c r="A6" s="90"/>
      <c r="B6" s="32" t="s">
        <v>134</v>
      </c>
      <c r="C6" s="33">
        <v>150</v>
      </c>
      <c r="D6" s="21">
        <v>121</v>
      </c>
      <c r="E6" s="21">
        <v>123.57142857142857</v>
      </c>
      <c r="F6" s="21">
        <v>120.14285714285714</v>
      </c>
      <c r="G6" s="21">
        <v>141</v>
      </c>
      <c r="H6" s="21">
        <v>119.57142857142857</v>
      </c>
      <c r="I6" s="21">
        <v>115.42857142857143</v>
      </c>
      <c r="J6" s="88">
        <v>143</v>
      </c>
      <c r="K6" s="21">
        <v>124.28571428571429</v>
      </c>
      <c r="L6" s="21">
        <v>114.71428571428571</v>
      </c>
      <c r="M6" s="21">
        <v>116.57142857142857</v>
      </c>
      <c r="N6" s="21">
        <v>93.857142857142861</v>
      </c>
      <c r="O6" s="21">
        <v>129.57142857142858</v>
      </c>
      <c r="P6" s="21">
        <v>113.42857142857143</v>
      </c>
      <c r="Q6" s="21">
        <v>132</v>
      </c>
      <c r="R6" s="21">
        <v>117.14285714285714</v>
      </c>
      <c r="S6" s="21">
        <v>105.57142857142857</v>
      </c>
      <c r="T6" s="21">
        <v>128.28571428571428</v>
      </c>
      <c r="U6" s="21">
        <v>125.28571428571429</v>
      </c>
      <c r="V6" s="21">
        <v>128</v>
      </c>
      <c r="W6" s="21">
        <v>107.57142857142857</v>
      </c>
      <c r="X6" s="21">
        <v>0</v>
      </c>
      <c r="Y6" s="21">
        <v>96.714285714285708</v>
      </c>
      <c r="Z6" s="21">
        <v>115.14285714285714</v>
      </c>
      <c r="AA6" s="21">
        <v>119.85714285714286</v>
      </c>
      <c r="AB6" s="21">
        <v>0</v>
      </c>
      <c r="AC6" s="21">
        <v>0</v>
      </c>
      <c r="AD6" s="21">
        <v>50.285714285714285</v>
      </c>
      <c r="AE6" s="21">
        <v>106.28571428571429</v>
      </c>
      <c r="AF6" s="21">
        <v>141.85714285714286</v>
      </c>
      <c r="AG6" s="21">
        <v>116.57142857142857</v>
      </c>
      <c r="AH6" s="21">
        <v>57.75</v>
      </c>
      <c r="AI6" s="21">
        <v>75.428571428571431</v>
      </c>
      <c r="AJ6" s="21">
        <v>83.166666666666671</v>
      </c>
      <c r="AK6" s="21">
        <v>84.571428571428569</v>
      </c>
      <c r="AL6" s="21">
        <v>120.14285714285714</v>
      </c>
      <c r="AM6" s="21">
        <v>0</v>
      </c>
      <c r="AN6" s="21">
        <v>101.57142857142857</v>
      </c>
      <c r="AO6" s="21">
        <v>108.28571428571429</v>
      </c>
      <c r="AP6" s="21">
        <v>107.57142857142857</v>
      </c>
      <c r="AQ6" s="21">
        <v>125.57142857142857</v>
      </c>
      <c r="AR6" s="21">
        <v>114.28571428571429</v>
      </c>
      <c r="AS6" s="21">
        <v>119.14285714285714</v>
      </c>
      <c r="AT6" s="21">
        <v>128.71428571428572</v>
      </c>
      <c r="AU6" s="21">
        <v>0</v>
      </c>
      <c r="AV6" s="21">
        <v>130.57142857142858</v>
      </c>
      <c r="AW6" s="21">
        <v>103.85714285714286</v>
      </c>
      <c r="AX6" s="21">
        <v>119.42857142857143</v>
      </c>
      <c r="AY6" s="21">
        <v>109.57142857142857</v>
      </c>
      <c r="AZ6" s="21">
        <v>123.14285714285714</v>
      </c>
      <c r="BA6" s="21">
        <v>127.57142857142857</v>
      </c>
      <c r="BB6" s="21">
        <v>0</v>
      </c>
      <c r="BC6" s="21">
        <v>94.571428571428569</v>
      </c>
      <c r="BD6" s="21">
        <v>101.14285714285714</v>
      </c>
      <c r="BE6" s="21">
        <v>108.28571428571429</v>
      </c>
      <c r="BF6" s="21">
        <v>73.571428571428569</v>
      </c>
      <c r="BG6" s="21">
        <v>94.142857142857139</v>
      </c>
      <c r="BH6" s="21">
        <v>110.71428571428571</v>
      </c>
      <c r="BI6" s="21">
        <v>101.28571428571429</v>
      </c>
      <c r="BJ6" s="21">
        <v>126.28571428571429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6"/>
      <c r="BY6" s="1"/>
      <c r="BZ6" s="1"/>
      <c r="CA6" s="1"/>
      <c r="CB6" s="1"/>
      <c r="CC6" s="1"/>
      <c r="CD6" s="1"/>
      <c r="CE6" s="1"/>
      <c r="CF6" s="1"/>
      <c r="CG6" s="1"/>
    </row>
    <row r="7" spans="1:85" ht="12.75" customHeight="1" thickBot="1" x14ac:dyDescent="0.25">
      <c r="A7" s="90"/>
      <c r="B7" s="32" t="s">
        <v>135</v>
      </c>
      <c r="C7" s="33">
        <v>50</v>
      </c>
      <c r="D7" s="21">
        <v>44.571428571428569</v>
      </c>
      <c r="E7" s="21">
        <v>44.857142857142854</v>
      </c>
      <c r="F7" s="21">
        <v>40</v>
      </c>
      <c r="G7" s="21">
        <v>45.571428571428569</v>
      </c>
      <c r="H7" s="21">
        <v>45.714285714285715</v>
      </c>
      <c r="I7" s="21">
        <v>38.857142857142854</v>
      </c>
      <c r="J7" s="21">
        <v>44.857142857142854</v>
      </c>
      <c r="K7" s="21">
        <v>40.714285714285715</v>
      </c>
      <c r="L7" s="21">
        <v>41.714285714285715</v>
      </c>
      <c r="M7" s="21">
        <v>37.142857142857146</v>
      </c>
      <c r="N7" s="21">
        <v>40.285714285714285</v>
      </c>
      <c r="O7" s="21">
        <v>44</v>
      </c>
      <c r="P7" s="21">
        <v>32.857142857142854</v>
      </c>
      <c r="Q7" s="21">
        <v>44.428571428571431</v>
      </c>
      <c r="R7" s="21">
        <v>44.142857142857146</v>
      </c>
      <c r="S7" s="21">
        <v>40.714285714285715</v>
      </c>
      <c r="T7" s="88">
        <v>47.142857142857146</v>
      </c>
      <c r="U7" s="21">
        <v>43</v>
      </c>
      <c r="V7" s="21">
        <v>45.428571428571431</v>
      </c>
      <c r="W7" s="21">
        <v>45.571428571428569</v>
      </c>
      <c r="X7" s="21">
        <v>0</v>
      </c>
      <c r="Y7" s="21">
        <v>32.285714285714285</v>
      </c>
      <c r="Z7" s="21">
        <v>43</v>
      </c>
      <c r="AA7" s="21">
        <v>43.857142857142854</v>
      </c>
      <c r="AB7" s="21">
        <v>0</v>
      </c>
      <c r="AC7" s="21">
        <v>0</v>
      </c>
      <c r="AD7" s="21">
        <v>26.571428571428573</v>
      </c>
      <c r="AE7" s="21">
        <v>41.714285714285715</v>
      </c>
      <c r="AF7" s="21">
        <v>44.857142857142854</v>
      </c>
      <c r="AG7" s="21">
        <v>40.857142857142854</v>
      </c>
      <c r="AH7" s="21">
        <v>28</v>
      </c>
      <c r="AI7" s="21">
        <v>34.428571428571431</v>
      </c>
      <c r="AJ7" s="21">
        <v>24.833333333333332</v>
      </c>
      <c r="AK7" s="21">
        <v>30.571428571428573</v>
      </c>
      <c r="AL7" s="21">
        <v>45</v>
      </c>
      <c r="AM7" s="21">
        <v>0</v>
      </c>
      <c r="AN7" s="21">
        <v>41.285714285714285</v>
      </c>
      <c r="AO7" s="21">
        <v>45.857142857142854</v>
      </c>
      <c r="AP7" s="21">
        <v>44.428571428571431</v>
      </c>
      <c r="AQ7" s="21">
        <v>45.571428571428569</v>
      </c>
      <c r="AR7" s="21">
        <v>44.142857142857146</v>
      </c>
      <c r="AS7" s="21">
        <v>45.285714285714285</v>
      </c>
      <c r="AT7" s="21">
        <v>45.285714285714285</v>
      </c>
      <c r="AU7" s="21">
        <v>0</v>
      </c>
      <c r="AV7" s="21">
        <v>44</v>
      </c>
      <c r="AW7" s="21">
        <v>42</v>
      </c>
      <c r="AX7" s="21">
        <v>43.428571428571431</v>
      </c>
      <c r="AY7" s="21">
        <v>45.714285714285715</v>
      </c>
      <c r="AZ7" s="21">
        <v>45.714285714285715</v>
      </c>
      <c r="BA7" s="21">
        <v>43.142857142857146</v>
      </c>
      <c r="BB7" s="21">
        <v>0</v>
      </c>
      <c r="BC7" s="21">
        <v>43.142857142857146</v>
      </c>
      <c r="BD7" s="21">
        <v>40</v>
      </c>
      <c r="BE7" s="21">
        <v>44.142857142857146</v>
      </c>
      <c r="BF7" s="21">
        <v>17.142857142857142</v>
      </c>
      <c r="BG7" s="21">
        <v>39.857142857142854</v>
      </c>
      <c r="BH7" s="21">
        <v>42.428571428571431</v>
      </c>
      <c r="BI7" s="21">
        <v>42</v>
      </c>
      <c r="BJ7" s="21">
        <v>45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6"/>
      <c r="BY7" s="1"/>
      <c r="BZ7" s="1"/>
      <c r="CA7" s="1"/>
      <c r="CB7" s="1"/>
      <c r="CC7" s="1"/>
      <c r="CD7" s="1"/>
      <c r="CE7" s="1"/>
      <c r="CF7" s="1"/>
      <c r="CG7" s="1"/>
    </row>
    <row r="8" spans="1:85" ht="12.75" customHeight="1" thickBot="1" x14ac:dyDescent="0.25">
      <c r="A8" s="90"/>
      <c r="B8" s="32" t="s">
        <v>136</v>
      </c>
      <c r="C8" s="33">
        <v>50</v>
      </c>
      <c r="D8" s="21">
        <v>44</v>
      </c>
      <c r="E8" s="21">
        <v>43.857142857142854</v>
      </c>
      <c r="F8" s="21">
        <v>41.142857142857146</v>
      </c>
      <c r="G8" s="21">
        <v>41.428571428571431</v>
      </c>
      <c r="H8" s="21">
        <v>40.714285714285715</v>
      </c>
      <c r="I8" s="21">
        <v>44</v>
      </c>
      <c r="J8" s="21">
        <v>46.142857142857146</v>
      </c>
      <c r="K8" s="21">
        <v>41.857142857142854</v>
      </c>
      <c r="L8" s="21">
        <v>44.142857142857146</v>
      </c>
      <c r="M8" s="21">
        <v>45.428571428571431</v>
      </c>
      <c r="N8" s="21">
        <v>26.857142857142858</v>
      </c>
      <c r="O8" s="21">
        <v>42.857142857142854</v>
      </c>
      <c r="P8" s="21">
        <v>42.285714285714285</v>
      </c>
      <c r="Q8" s="21">
        <v>41.571428571428569</v>
      </c>
      <c r="R8" s="21">
        <v>39.142857142857146</v>
      </c>
      <c r="S8" s="21">
        <v>37.142857142857146</v>
      </c>
      <c r="T8" s="21">
        <v>40</v>
      </c>
      <c r="U8" s="21">
        <v>40.285714285714285</v>
      </c>
      <c r="V8" s="21">
        <v>36.428571428571431</v>
      </c>
      <c r="W8" s="21">
        <v>36.428571428571431</v>
      </c>
      <c r="X8" s="21">
        <v>12.75</v>
      </c>
      <c r="Y8" s="21">
        <v>34</v>
      </c>
      <c r="Z8" s="21">
        <v>41.428571428571431</v>
      </c>
      <c r="AA8" s="21">
        <v>40.571428571428569</v>
      </c>
      <c r="AB8" s="21">
        <v>0</v>
      </c>
      <c r="AC8" s="21">
        <v>15.333333333333334</v>
      </c>
      <c r="AD8" s="21">
        <v>23.5</v>
      </c>
      <c r="AE8" s="21">
        <v>41.285714285714285</v>
      </c>
      <c r="AF8" s="21">
        <v>46.857142857142854</v>
      </c>
      <c r="AG8" s="21">
        <v>44.428571428571431</v>
      </c>
      <c r="AH8" s="21">
        <v>15</v>
      </c>
      <c r="AI8" s="21">
        <v>16.571428571428573</v>
      </c>
      <c r="AJ8" s="21">
        <v>32</v>
      </c>
      <c r="AK8" s="21">
        <v>42.428571428571431</v>
      </c>
      <c r="AL8" s="21">
        <v>44.714285714285715</v>
      </c>
      <c r="AM8" s="21">
        <v>18.666666666666668</v>
      </c>
      <c r="AN8" s="21">
        <v>34</v>
      </c>
      <c r="AO8" s="21">
        <v>39.285714285714285</v>
      </c>
      <c r="AP8" s="21">
        <v>36.571428571428569</v>
      </c>
      <c r="AQ8" s="21">
        <v>45</v>
      </c>
      <c r="AR8" s="21">
        <v>48.142857142857146</v>
      </c>
      <c r="AS8" s="88">
        <v>48.428571428571431</v>
      </c>
      <c r="AT8" s="21">
        <v>45.285714285714285</v>
      </c>
      <c r="AU8" s="21">
        <v>0</v>
      </c>
      <c r="AV8" s="21">
        <v>38.285714285714285</v>
      </c>
      <c r="AW8" s="21">
        <v>27.285714285714285</v>
      </c>
      <c r="AX8" s="21">
        <v>33.571428571428569</v>
      </c>
      <c r="AY8" s="21">
        <v>38.142857142857146</v>
      </c>
      <c r="AZ8" s="21">
        <v>40.857142857142854</v>
      </c>
      <c r="BA8" s="21">
        <v>42</v>
      </c>
      <c r="BB8" s="21">
        <v>0</v>
      </c>
      <c r="BC8" s="21">
        <v>36.285714285714285</v>
      </c>
      <c r="BD8" s="21">
        <v>28.857142857142858</v>
      </c>
      <c r="BE8" s="21">
        <v>36.142857142857146</v>
      </c>
      <c r="BF8" s="21">
        <v>44.857142857142854</v>
      </c>
      <c r="BG8" s="21">
        <v>37</v>
      </c>
      <c r="BH8" s="21">
        <v>35.714285714285715</v>
      </c>
      <c r="BI8" s="21">
        <v>37.714285714285715</v>
      </c>
      <c r="BJ8" s="21">
        <v>38.285714285714285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6"/>
      <c r="BY8" s="1"/>
      <c r="BZ8" s="1"/>
      <c r="CA8" s="1"/>
      <c r="CB8" s="1"/>
      <c r="CC8" s="1"/>
      <c r="CD8" s="1"/>
      <c r="CE8" s="1"/>
      <c r="CF8" s="1"/>
      <c r="CG8" s="1"/>
    </row>
    <row r="9" spans="1:85" ht="12.75" customHeight="1" thickBot="1" x14ac:dyDescent="0.25">
      <c r="A9" s="90"/>
      <c r="B9" s="34" t="s">
        <v>137</v>
      </c>
      <c r="C9" s="33">
        <v>100</v>
      </c>
      <c r="D9" s="21">
        <v>72.142857142857139</v>
      </c>
      <c r="E9" s="21">
        <v>57.142857142857146</v>
      </c>
      <c r="F9" s="21">
        <v>47.857142857142854</v>
      </c>
      <c r="G9" s="21">
        <v>82.571428571428569</v>
      </c>
      <c r="H9" s="21">
        <v>62.857142857142854</v>
      </c>
      <c r="I9" s="21">
        <v>51.428571428571431</v>
      </c>
      <c r="J9" s="21">
        <v>89.285714285714292</v>
      </c>
      <c r="K9" s="21">
        <v>36.428571428571431</v>
      </c>
      <c r="L9" s="21">
        <v>0.33333333333333331</v>
      </c>
      <c r="M9" s="21">
        <v>83.571428571428569</v>
      </c>
      <c r="N9" s="21">
        <v>26.428571428571427</v>
      </c>
      <c r="O9" s="21">
        <v>70.714285714285708</v>
      </c>
      <c r="P9" s="21">
        <v>50.714285714285715</v>
      </c>
      <c r="Q9" s="21">
        <v>60</v>
      </c>
      <c r="R9" s="21">
        <v>45</v>
      </c>
      <c r="S9" s="21">
        <v>87.142857142857139</v>
      </c>
      <c r="T9" s="21">
        <v>48.571428571428569</v>
      </c>
      <c r="U9" s="21">
        <v>76.428571428571431</v>
      </c>
      <c r="V9" s="21">
        <v>65.714285714285708</v>
      </c>
      <c r="W9" s="21">
        <v>52.285714285714285</v>
      </c>
      <c r="X9" s="21">
        <v>0.33333333333333331</v>
      </c>
      <c r="Y9" s="21">
        <v>62.142857142857146</v>
      </c>
      <c r="Z9" s="21">
        <v>60</v>
      </c>
      <c r="AA9" s="21">
        <v>75</v>
      </c>
      <c r="AB9" s="21">
        <v>0.33333333333333331</v>
      </c>
      <c r="AC9" s="21">
        <v>0.33333333333333331</v>
      </c>
      <c r="AD9" s="21">
        <v>0.33333333333333331</v>
      </c>
      <c r="AE9" s="21">
        <v>44.285714285714285</v>
      </c>
      <c r="AF9" s="21">
        <v>91.428571428571431</v>
      </c>
      <c r="AG9" s="21">
        <v>48.571428571428569</v>
      </c>
      <c r="AH9" s="21">
        <v>0.33333333333333331</v>
      </c>
      <c r="AI9" s="21">
        <v>67.857142857142861</v>
      </c>
      <c r="AJ9" s="21">
        <v>0.25</v>
      </c>
      <c r="AK9" s="21">
        <v>42.142857142857146</v>
      </c>
      <c r="AL9" s="21">
        <v>61.285714285714285</v>
      </c>
      <c r="AM9" s="21">
        <v>0.33333333333333331</v>
      </c>
      <c r="AN9" s="21">
        <v>57.142857142857146</v>
      </c>
      <c r="AO9" s="21">
        <v>64.285714285714292</v>
      </c>
      <c r="AP9" s="21">
        <v>60.714285714285715</v>
      </c>
      <c r="AQ9" s="21">
        <v>68.571428571428569</v>
      </c>
      <c r="AR9" s="21">
        <v>42.857142857142854</v>
      </c>
      <c r="AS9" s="21">
        <v>72.142857142857139</v>
      </c>
      <c r="AT9" s="21">
        <v>72.142857142857139</v>
      </c>
      <c r="AU9" s="21">
        <v>45</v>
      </c>
      <c r="AV9" s="21">
        <v>76.714285714285708</v>
      </c>
      <c r="AW9" s="21">
        <v>35.714285714285715</v>
      </c>
      <c r="AX9" s="21">
        <v>44.285714285714285</v>
      </c>
      <c r="AY9" s="21">
        <v>35</v>
      </c>
      <c r="AZ9" s="21">
        <v>77.571428571428569</v>
      </c>
      <c r="BA9" s="88">
        <v>92.428571428571431</v>
      </c>
      <c r="BB9" s="21">
        <v>40</v>
      </c>
      <c r="BC9" s="21">
        <v>35.714285714285715</v>
      </c>
      <c r="BD9" s="21">
        <v>19.285714285714285</v>
      </c>
      <c r="BE9" s="21">
        <v>32.857142857142854</v>
      </c>
      <c r="BF9" s="21">
        <v>42.142857142857146</v>
      </c>
      <c r="BG9" s="21">
        <v>45</v>
      </c>
      <c r="BH9" s="21">
        <v>51.571428571428569</v>
      </c>
      <c r="BI9" s="21">
        <v>37.142857142857146</v>
      </c>
      <c r="BJ9" s="21">
        <v>72.857142857142861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6"/>
      <c r="BY9" s="1"/>
      <c r="BZ9" s="1"/>
      <c r="CA9" s="1"/>
      <c r="CB9" s="1"/>
      <c r="CC9" s="1"/>
      <c r="CD9" s="1"/>
      <c r="CE9" s="1"/>
      <c r="CF9" s="1"/>
      <c r="CG9" s="1"/>
    </row>
    <row r="10" spans="1:85" ht="12.75" customHeight="1" thickBot="1" x14ac:dyDescent="0.25">
      <c r="A10" s="90"/>
      <c r="B10" s="32" t="s">
        <v>138</v>
      </c>
      <c r="C10" s="33">
        <v>100</v>
      </c>
      <c r="D10" s="21">
        <v>65.714285714285708</v>
      </c>
      <c r="E10" s="21">
        <v>72.142857142857139</v>
      </c>
      <c r="F10" s="21">
        <v>56.428571428571431</v>
      </c>
      <c r="G10" s="21">
        <v>83.571428571428569</v>
      </c>
      <c r="H10" s="21">
        <v>62.142857142857146</v>
      </c>
      <c r="I10" s="21">
        <v>48.571428571428569</v>
      </c>
      <c r="J10" s="21">
        <v>84.285714285714292</v>
      </c>
      <c r="K10" s="21">
        <v>37.857142857142854</v>
      </c>
      <c r="L10" s="21">
        <v>0.33333333333333331</v>
      </c>
      <c r="M10" s="21">
        <v>75</v>
      </c>
      <c r="N10" s="21">
        <v>20.714285714285715</v>
      </c>
      <c r="O10" s="21">
        <v>77.142857142857139</v>
      </c>
      <c r="P10" s="21">
        <v>47.857142857142854</v>
      </c>
      <c r="Q10" s="21">
        <v>57.142857142857146</v>
      </c>
      <c r="R10" s="21">
        <v>47.142857142857146</v>
      </c>
      <c r="S10" s="21">
        <v>83.571428571428569</v>
      </c>
      <c r="T10" s="21">
        <v>46.428571428571431</v>
      </c>
      <c r="U10" s="21">
        <v>70</v>
      </c>
      <c r="V10" s="21">
        <v>48.571428571428569</v>
      </c>
      <c r="W10" s="21">
        <v>35.857142857142854</v>
      </c>
      <c r="X10" s="21">
        <v>0.33333333333333331</v>
      </c>
      <c r="Y10" s="21">
        <v>64.285714285714292</v>
      </c>
      <c r="Z10" s="21">
        <v>55.714285714285715</v>
      </c>
      <c r="AA10" s="21">
        <v>75.714285714285708</v>
      </c>
      <c r="AB10" s="21">
        <v>0.33333333333333331</v>
      </c>
      <c r="AC10" s="21">
        <v>0.33333333333333331</v>
      </c>
      <c r="AD10" s="21">
        <v>0.33333333333333331</v>
      </c>
      <c r="AE10" s="21">
        <v>38.571428571428569</v>
      </c>
      <c r="AF10" s="88">
        <v>87.142857142857139</v>
      </c>
      <c r="AG10" s="21">
        <v>55</v>
      </c>
      <c r="AH10" s="21">
        <v>0.33333333333333331</v>
      </c>
      <c r="AI10" s="21">
        <v>73.571428571428569</v>
      </c>
      <c r="AJ10" s="21">
        <v>0.25</v>
      </c>
      <c r="AK10" s="21">
        <v>47.857142857142854</v>
      </c>
      <c r="AL10" s="21">
        <v>70.714285714285708</v>
      </c>
      <c r="AM10" s="21">
        <v>0.33333333333333331</v>
      </c>
      <c r="AN10" s="21">
        <v>53.285714285714285</v>
      </c>
      <c r="AO10" s="21">
        <v>65.714285714285708</v>
      </c>
      <c r="AP10" s="21">
        <v>70</v>
      </c>
      <c r="AQ10" s="21">
        <v>63.571428571428569</v>
      </c>
      <c r="AR10" s="21">
        <v>47.142857142857146</v>
      </c>
      <c r="AS10" s="21">
        <v>79.285714285714292</v>
      </c>
      <c r="AT10" s="21">
        <v>82.428571428571431</v>
      </c>
      <c r="AU10" s="21">
        <v>39.285714285714285</v>
      </c>
      <c r="AV10" s="21">
        <v>77.142857142857139</v>
      </c>
      <c r="AW10" s="21">
        <v>33.571428571428569</v>
      </c>
      <c r="AX10" s="21">
        <v>45.714285714285715</v>
      </c>
      <c r="AY10" s="21">
        <v>32.857142857142854</v>
      </c>
      <c r="AZ10" s="21">
        <v>59.142857142857146</v>
      </c>
      <c r="BA10" s="21">
        <v>70</v>
      </c>
      <c r="BB10" s="21">
        <v>37.857142857142854</v>
      </c>
      <c r="BC10" s="21">
        <v>37.857142857142854</v>
      </c>
      <c r="BD10" s="21">
        <v>22.857142857142858</v>
      </c>
      <c r="BE10" s="21">
        <v>45.714285714285715</v>
      </c>
      <c r="BF10" s="21">
        <v>58.571428571428569</v>
      </c>
      <c r="BG10" s="21">
        <v>42.142857142857146</v>
      </c>
      <c r="BH10" s="21">
        <v>40.857142857142854</v>
      </c>
      <c r="BI10" s="21">
        <v>43.571428571428569</v>
      </c>
      <c r="BJ10" s="21">
        <v>76.428571428571431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6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2.75" customHeight="1" thickBot="1" x14ac:dyDescent="0.25">
      <c r="A11" s="90"/>
      <c r="B11" s="32" t="s">
        <v>139</v>
      </c>
      <c r="C11" s="33">
        <v>10</v>
      </c>
      <c r="D11" s="21">
        <v>8.1428571428571423</v>
      </c>
      <c r="E11" s="21">
        <v>10</v>
      </c>
      <c r="F11" s="21">
        <v>9.2857142857142865</v>
      </c>
      <c r="G11" s="21">
        <v>3.4285714285714284</v>
      </c>
      <c r="H11" s="21">
        <v>9</v>
      </c>
      <c r="I11" s="21">
        <v>9</v>
      </c>
      <c r="J11" s="21">
        <v>9</v>
      </c>
      <c r="K11" s="21">
        <v>9</v>
      </c>
      <c r="L11" s="21">
        <v>0.33333333333333331</v>
      </c>
      <c r="M11" s="21">
        <v>9.1428571428571423</v>
      </c>
      <c r="N11" s="21">
        <v>8.4285714285714288</v>
      </c>
      <c r="O11" s="21">
        <v>1</v>
      </c>
      <c r="P11" s="21">
        <v>8.8571428571428577</v>
      </c>
      <c r="Q11" s="21">
        <v>7.5714285714285712</v>
      </c>
      <c r="R11" s="21">
        <v>8.7142857142857135</v>
      </c>
      <c r="S11" s="21">
        <v>8.7142857142857135</v>
      </c>
      <c r="T11" s="21">
        <v>9</v>
      </c>
      <c r="U11" s="21">
        <v>9</v>
      </c>
      <c r="V11" s="21">
        <v>9</v>
      </c>
      <c r="W11" s="21">
        <v>8.8571428571428577</v>
      </c>
      <c r="X11" s="21">
        <v>0.33333333333333331</v>
      </c>
      <c r="Y11" s="21">
        <v>9.1428571428571423</v>
      </c>
      <c r="Z11" s="21">
        <v>9.3333333333333339</v>
      </c>
      <c r="AA11" s="21">
        <v>9</v>
      </c>
      <c r="AB11" s="21">
        <v>0.33333333333333331</v>
      </c>
      <c r="AC11" s="21">
        <v>0.33333333333333331</v>
      </c>
      <c r="AD11" s="21">
        <v>0.33333333333333331</v>
      </c>
      <c r="AE11" s="21">
        <v>9</v>
      </c>
      <c r="AF11" s="21">
        <v>9.5714285714285712</v>
      </c>
      <c r="AG11" s="21">
        <v>8.8571428571428577</v>
      </c>
      <c r="AH11" s="21">
        <v>0.33333333333333331</v>
      </c>
      <c r="AI11" s="21">
        <v>9.1428571428571423</v>
      </c>
      <c r="AJ11" s="21">
        <v>0.25</v>
      </c>
      <c r="AK11" s="21">
        <v>9.4285714285714288</v>
      </c>
      <c r="AL11" s="21">
        <v>9.2857142857142865</v>
      </c>
      <c r="AM11" s="21">
        <v>0.33333333333333331</v>
      </c>
      <c r="AN11" s="21">
        <v>1.8571428571428572</v>
      </c>
      <c r="AO11" s="21">
        <v>7.5714285714285712</v>
      </c>
      <c r="AP11" s="21">
        <v>9</v>
      </c>
      <c r="AQ11" s="21">
        <v>10</v>
      </c>
      <c r="AR11" s="21">
        <v>9.5714285714285712</v>
      </c>
      <c r="AS11" s="21">
        <v>9.1428571428571423</v>
      </c>
      <c r="AT11" s="21">
        <v>9.7142857142857135</v>
      </c>
      <c r="AU11" s="21">
        <v>7.7142857142857144</v>
      </c>
      <c r="AV11" s="21">
        <v>8.8571428571428577</v>
      </c>
      <c r="AW11" s="21">
        <v>8.8571428571428577</v>
      </c>
      <c r="AX11" s="21">
        <v>8.2857142857142865</v>
      </c>
      <c r="AY11" s="21">
        <v>8.8571428571428577</v>
      </c>
      <c r="AZ11" s="21">
        <v>8.8571428571428577</v>
      </c>
      <c r="BA11" s="21">
        <v>10</v>
      </c>
      <c r="BB11" s="21">
        <v>0.2857142857142857</v>
      </c>
      <c r="BC11" s="21">
        <v>9.4285714285714288</v>
      </c>
      <c r="BD11" s="21">
        <v>4</v>
      </c>
      <c r="BE11" s="21">
        <v>9</v>
      </c>
      <c r="BF11" s="21">
        <v>9.2857142857142865</v>
      </c>
      <c r="BG11" s="21">
        <v>9</v>
      </c>
      <c r="BH11" s="21">
        <v>7</v>
      </c>
      <c r="BI11" s="21">
        <v>8.7142857142857135</v>
      </c>
      <c r="BJ11" s="21">
        <v>9</v>
      </c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6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2.75" customHeight="1" thickBot="1" x14ac:dyDescent="0.25">
      <c r="A12" s="90"/>
      <c r="B12" s="32" t="s">
        <v>140</v>
      </c>
      <c r="C12" s="33">
        <v>40</v>
      </c>
      <c r="D12" s="21">
        <v>11.666666666666666</v>
      </c>
      <c r="E12" s="21">
        <v>20</v>
      </c>
      <c r="F12" s="21">
        <v>8.75</v>
      </c>
      <c r="G12" s="21">
        <v>7.5</v>
      </c>
      <c r="H12" s="21">
        <v>2.5</v>
      </c>
      <c r="I12" s="21">
        <v>2.5</v>
      </c>
      <c r="J12" s="21">
        <v>6.25</v>
      </c>
      <c r="K12" s="21">
        <v>6.25</v>
      </c>
      <c r="L12" s="21">
        <v>1.6666666666666667</v>
      </c>
      <c r="M12" s="21">
        <v>8.4</v>
      </c>
      <c r="N12" s="21">
        <v>1.25</v>
      </c>
      <c r="O12" s="21">
        <v>11.25</v>
      </c>
      <c r="P12" s="21">
        <v>0</v>
      </c>
      <c r="Q12" s="21">
        <v>0</v>
      </c>
      <c r="R12" s="21">
        <v>5</v>
      </c>
      <c r="S12" s="21">
        <v>3.75</v>
      </c>
      <c r="T12" s="21">
        <v>20</v>
      </c>
      <c r="U12" s="21">
        <v>13</v>
      </c>
      <c r="V12" s="21">
        <v>7.5</v>
      </c>
      <c r="W12" s="21">
        <v>0</v>
      </c>
      <c r="X12" s="21">
        <v>0</v>
      </c>
      <c r="Y12" s="21">
        <v>0</v>
      </c>
      <c r="Z12" s="21">
        <v>9</v>
      </c>
      <c r="AA12" s="21">
        <v>7</v>
      </c>
      <c r="AB12" s="21">
        <v>0</v>
      </c>
      <c r="AC12" s="21">
        <v>0</v>
      </c>
      <c r="AD12" s="21">
        <v>0</v>
      </c>
      <c r="AE12" s="21">
        <v>0</v>
      </c>
      <c r="AF12" s="21">
        <v>17.5</v>
      </c>
      <c r="AG12" s="21">
        <v>5</v>
      </c>
      <c r="AH12" s="21">
        <v>0</v>
      </c>
      <c r="AI12" s="21">
        <v>5</v>
      </c>
      <c r="AJ12" s="21">
        <v>0</v>
      </c>
      <c r="AK12" s="21">
        <v>18</v>
      </c>
      <c r="AL12" s="21">
        <v>23</v>
      </c>
      <c r="AM12" s="21">
        <v>0</v>
      </c>
      <c r="AN12" s="21">
        <v>9</v>
      </c>
      <c r="AO12" s="21">
        <v>21.25</v>
      </c>
      <c r="AP12" s="21">
        <v>10</v>
      </c>
      <c r="AQ12" s="21">
        <v>40</v>
      </c>
      <c r="AR12" s="21">
        <v>10</v>
      </c>
      <c r="AS12" s="21">
        <v>8.75</v>
      </c>
      <c r="AT12" s="21">
        <v>11</v>
      </c>
      <c r="AU12" s="21">
        <v>1.25</v>
      </c>
      <c r="AV12" s="21">
        <v>11</v>
      </c>
      <c r="AW12" s="21">
        <v>5</v>
      </c>
      <c r="AX12" s="21">
        <v>2.5</v>
      </c>
      <c r="AY12" s="21">
        <v>3.75</v>
      </c>
      <c r="AZ12" s="21">
        <v>10</v>
      </c>
      <c r="BA12" s="21">
        <v>11.25</v>
      </c>
      <c r="BB12" s="21">
        <v>10</v>
      </c>
      <c r="BC12" s="21">
        <v>1.6666666666666667</v>
      </c>
      <c r="BD12" s="21">
        <v>5</v>
      </c>
      <c r="BE12" s="21">
        <v>15.833333333333334</v>
      </c>
      <c r="BF12" s="21">
        <v>12.5</v>
      </c>
      <c r="BG12" s="21">
        <v>3.3333333333333335</v>
      </c>
      <c r="BH12" s="21">
        <v>5</v>
      </c>
      <c r="BI12" s="21">
        <v>2.5</v>
      </c>
      <c r="BJ12" s="21">
        <v>7.166666666666667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6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2.75" customHeight="1" thickBot="1" x14ac:dyDescent="0.25">
      <c r="A13" s="90"/>
      <c r="B13" s="32" t="s">
        <v>141</v>
      </c>
      <c r="C13" s="33">
        <v>100</v>
      </c>
      <c r="D13" s="35">
        <v>100</v>
      </c>
      <c r="E13" s="35">
        <v>100</v>
      </c>
      <c r="F13" s="21"/>
      <c r="G13" s="35">
        <v>100</v>
      </c>
      <c r="H13" s="21"/>
      <c r="I13" s="21"/>
      <c r="J13" s="35">
        <v>100</v>
      </c>
      <c r="K13" s="21"/>
      <c r="L13" s="21"/>
      <c r="M13" s="35">
        <v>100</v>
      </c>
      <c r="N13" s="21"/>
      <c r="O13" s="35">
        <v>100</v>
      </c>
      <c r="P13" s="21"/>
      <c r="Q13" s="21"/>
      <c r="R13" s="21"/>
      <c r="S13" s="35">
        <v>100</v>
      </c>
      <c r="T13" s="21"/>
      <c r="U13" s="21"/>
      <c r="V13" s="35">
        <v>100</v>
      </c>
      <c r="W13" s="21"/>
      <c r="X13" s="21"/>
      <c r="Y13" s="35">
        <v>100</v>
      </c>
      <c r="Z13" s="21"/>
      <c r="AA13" s="21"/>
      <c r="AB13" s="21"/>
      <c r="AC13" s="21"/>
      <c r="AD13" s="21"/>
      <c r="AE13" s="35">
        <v>100</v>
      </c>
      <c r="AF13" s="35">
        <v>100</v>
      </c>
      <c r="AG13" s="21"/>
      <c r="AH13" s="21"/>
      <c r="AI13" s="35">
        <v>100</v>
      </c>
      <c r="AJ13" s="21"/>
      <c r="AK13" s="21"/>
      <c r="AL13" s="21"/>
      <c r="AM13" s="21"/>
      <c r="AN13" s="21"/>
      <c r="AO13" s="21"/>
      <c r="AP13" s="21"/>
      <c r="AQ13" s="35">
        <v>100</v>
      </c>
      <c r="AR13" s="21"/>
      <c r="AS13" s="35">
        <v>100</v>
      </c>
      <c r="AT13" s="35">
        <v>100</v>
      </c>
      <c r="AU13" s="21"/>
      <c r="AV13" s="35">
        <v>100</v>
      </c>
      <c r="AW13" s="21"/>
      <c r="AX13" s="21"/>
      <c r="AY13" s="21"/>
      <c r="AZ13" s="35">
        <v>100</v>
      </c>
      <c r="BA13" s="35">
        <v>100</v>
      </c>
      <c r="BB13" s="21"/>
      <c r="BC13" s="21"/>
      <c r="BD13" s="21"/>
      <c r="BE13" s="21"/>
      <c r="BF13" s="35">
        <v>100</v>
      </c>
      <c r="BG13" s="21"/>
      <c r="BH13" s="21"/>
      <c r="BI13" s="21"/>
      <c r="BJ13" s="35">
        <v>100</v>
      </c>
      <c r="BK13" s="36"/>
      <c r="BL13" s="21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6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12.75" customHeight="1" thickBot="1" x14ac:dyDescent="0.25">
      <c r="A14" s="91"/>
      <c r="B14" s="32" t="s">
        <v>142</v>
      </c>
      <c r="C14" s="33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6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2.75" customHeight="1" thickBot="1" x14ac:dyDescent="0.25">
      <c r="A15" s="1"/>
      <c r="B15" s="37" t="s">
        <v>143</v>
      </c>
      <c r="C15" s="38">
        <v>650</v>
      </c>
      <c r="D15" s="39">
        <f>SUM(D5:D14)</f>
        <v>515.07142857142867</v>
      </c>
      <c r="E15" s="39">
        <f t="shared" ref="E15:BP15" si="0">SUM(E5:E14)</f>
        <v>517.57142857142856</v>
      </c>
      <c r="F15" s="39">
        <f t="shared" si="0"/>
        <v>358.60714285714283</v>
      </c>
      <c r="G15" s="39">
        <f t="shared" si="0"/>
        <v>533.07142857142856</v>
      </c>
      <c r="H15" s="39">
        <f t="shared" si="0"/>
        <v>345</v>
      </c>
      <c r="I15" s="39">
        <f t="shared" si="0"/>
        <v>347.28571428571428</v>
      </c>
      <c r="J15" s="39">
        <f t="shared" si="0"/>
        <v>562.65476190476193</v>
      </c>
      <c r="K15" s="39">
        <f t="shared" si="0"/>
        <v>296.39285714285711</v>
      </c>
      <c r="L15" s="39">
        <f t="shared" si="0"/>
        <v>236.40476190476193</v>
      </c>
      <c r="M15" s="39">
        <f t="shared" si="0"/>
        <v>523.25714285714275</v>
      </c>
      <c r="N15" s="39">
        <f t="shared" si="0"/>
        <v>245.48809523809524</v>
      </c>
      <c r="O15" s="39">
        <f t="shared" si="0"/>
        <v>488.86904761904759</v>
      </c>
      <c r="P15" s="39">
        <f t="shared" si="0"/>
        <v>338.49999999999994</v>
      </c>
      <c r="Q15" s="39">
        <f t="shared" si="0"/>
        <v>366.38095238095235</v>
      </c>
      <c r="R15" s="39">
        <f t="shared" si="0"/>
        <v>309.28571428571428</v>
      </c>
      <c r="S15" s="39">
        <f t="shared" si="0"/>
        <v>466.60714285714283</v>
      </c>
      <c r="T15" s="39">
        <f t="shared" si="0"/>
        <v>367.92857142857144</v>
      </c>
      <c r="U15" s="39">
        <f t="shared" si="0"/>
        <v>410.16666666666669</v>
      </c>
      <c r="V15" s="39">
        <f t="shared" si="0"/>
        <v>481.3095238095238</v>
      </c>
      <c r="W15" s="39">
        <f t="shared" si="0"/>
        <v>328.5714285714285</v>
      </c>
      <c r="X15" s="39">
        <f t="shared" si="0"/>
        <v>28.999999999999996</v>
      </c>
      <c r="Y15" s="39">
        <f t="shared" si="0"/>
        <v>415.23809523809524</v>
      </c>
      <c r="Z15" s="39">
        <f t="shared" si="0"/>
        <v>356.61904761904759</v>
      </c>
      <c r="AA15" s="39">
        <f t="shared" si="0"/>
        <v>412.83333333333337</v>
      </c>
      <c r="AB15" s="39">
        <f t="shared" si="0"/>
        <v>34.800000000000004</v>
      </c>
      <c r="AC15" s="39">
        <f t="shared" si="0"/>
        <v>24.999999999999996</v>
      </c>
      <c r="AD15" s="39">
        <f t="shared" si="0"/>
        <v>141.69047619047623</v>
      </c>
      <c r="AE15" s="39">
        <f t="shared" si="0"/>
        <v>422.64285714285711</v>
      </c>
      <c r="AF15" s="39">
        <f t="shared" si="0"/>
        <v>587.04761904761904</v>
      </c>
      <c r="AG15" s="39">
        <f t="shared" si="0"/>
        <v>319.28571428571422</v>
      </c>
      <c r="AH15" s="39">
        <f t="shared" si="0"/>
        <v>101.74999999999999</v>
      </c>
      <c r="AI15" s="39">
        <f t="shared" si="0"/>
        <v>411.16666666666669</v>
      </c>
      <c r="AJ15" s="39">
        <f t="shared" si="0"/>
        <v>169.91666666666669</v>
      </c>
      <c r="AK15" s="39">
        <f t="shared" si="0"/>
        <v>306</v>
      </c>
      <c r="AL15" s="39">
        <f t="shared" si="0"/>
        <v>400.8095238095238</v>
      </c>
      <c r="AM15" s="39">
        <f t="shared" si="0"/>
        <v>38.333333333333343</v>
      </c>
      <c r="AN15" s="39">
        <f t="shared" si="0"/>
        <v>340.47619047619042</v>
      </c>
      <c r="AO15" s="39">
        <f t="shared" si="0"/>
        <v>391.75</v>
      </c>
      <c r="AP15" s="39">
        <f t="shared" si="0"/>
        <v>380.11904761904759</v>
      </c>
      <c r="AQ15" s="39">
        <f t="shared" si="0"/>
        <v>544.28571428571422</v>
      </c>
      <c r="AR15" s="39">
        <f t="shared" si="0"/>
        <v>362.97619047619048</v>
      </c>
      <c r="AS15" s="39">
        <f t="shared" si="0"/>
        <v>518.84523809523807</v>
      </c>
      <c r="AT15" s="39">
        <f t="shared" si="0"/>
        <v>537.40476190476193</v>
      </c>
      <c r="AU15" s="39">
        <f t="shared" si="0"/>
        <v>103.41666666666666</v>
      </c>
      <c r="AV15" s="39">
        <f t="shared" si="0"/>
        <v>534.40476190476193</v>
      </c>
      <c r="AW15" s="39">
        <f t="shared" si="0"/>
        <v>291.61904761904759</v>
      </c>
      <c r="AX15" s="39">
        <f t="shared" si="0"/>
        <v>328.71428571428572</v>
      </c>
      <c r="AY15" s="39">
        <f t="shared" si="0"/>
        <v>308.55952380952374</v>
      </c>
      <c r="AZ15" s="39">
        <f t="shared" si="0"/>
        <v>491.61904761904765</v>
      </c>
      <c r="BA15" s="39">
        <f t="shared" si="0"/>
        <v>538.05952380952385</v>
      </c>
      <c r="BB15" s="39">
        <f t="shared" si="0"/>
        <v>117.14285714285715</v>
      </c>
      <c r="BC15" s="39">
        <f t="shared" si="0"/>
        <v>298.83333333333337</v>
      </c>
      <c r="BD15" s="39">
        <f t="shared" si="0"/>
        <v>252.97619047619048</v>
      </c>
      <c r="BE15" s="39">
        <f t="shared" si="0"/>
        <v>322.3095238095238</v>
      </c>
      <c r="BF15" s="39">
        <f t="shared" si="0"/>
        <v>403.57142857142856</v>
      </c>
      <c r="BG15" s="39">
        <f t="shared" si="0"/>
        <v>301.97619047619048</v>
      </c>
      <c r="BH15" s="39">
        <f t="shared" si="0"/>
        <v>337.11904761904759</v>
      </c>
      <c r="BI15" s="39">
        <f t="shared" si="0"/>
        <v>309.92857142857144</v>
      </c>
      <c r="BJ15" s="39">
        <f t="shared" si="0"/>
        <v>506.6904761904762</v>
      </c>
      <c r="BK15" s="39">
        <f t="shared" si="0"/>
        <v>0</v>
      </c>
      <c r="BL15" s="39">
        <f t="shared" si="0"/>
        <v>0</v>
      </c>
      <c r="BM15" s="39">
        <f t="shared" si="0"/>
        <v>0</v>
      </c>
      <c r="BN15" s="39">
        <f t="shared" si="0"/>
        <v>0</v>
      </c>
      <c r="BO15" s="39">
        <f t="shared" si="0"/>
        <v>0</v>
      </c>
      <c r="BP15" s="39">
        <f t="shared" si="0"/>
        <v>0</v>
      </c>
      <c r="BQ15" s="39">
        <f t="shared" ref="BQ15:BW15" si="1">SUM(BQ5:BQ14)</f>
        <v>0</v>
      </c>
      <c r="BR15" s="39">
        <f t="shared" si="1"/>
        <v>0</v>
      </c>
      <c r="BS15" s="39">
        <f t="shared" si="1"/>
        <v>0</v>
      </c>
      <c r="BT15" s="39">
        <f t="shared" si="1"/>
        <v>0</v>
      </c>
      <c r="BU15" s="39">
        <f t="shared" si="1"/>
        <v>0</v>
      </c>
      <c r="BV15" s="39">
        <f t="shared" si="1"/>
        <v>0</v>
      </c>
      <c r="BW15" s="39">
        <f t="shared" si="1"/>
        <v>0</v>
      </c>
      <c r="BX15" s="6"/>
      <c r="BY15" s="1"/>
      <c r="BZ15" s="1"/>
      <c r="CA15" s="1"/>
      <c r="CB15" s="1"/>
      <c r="CC15" s="1"/>
      <c r="CD15" s="1"/>
      <c r="CE15" s="1"/>
      <c r="CF15" s="1"/>
      <c r="CG15" s="1"/>
    </row>
    <row r="16" spans="1:85" ht="15" customHeight="1" thickBot="1" x14ac:dyDescent="0.25">
      <c r="A16" s="1"/>
      <c r="B16" s="40" t="s">
        <v>129</v>
      </c>
      <c r="C16" s="41"/>
      <c r="D16" s="42">
        <f>IF(D15&gt;0,RANK(D15,$D15:$BW15),"")</f>
        <v>11</v>
      </c>
      <c r="E16" s="42">
        <f t="shared" ref="E16:BP16" si="2">IF(E15&gt;0,RANK(E15,$D15:$BW15),"")</f>
        <v>10</v>
      </c>
      <c r="F16" s="42">
        <f t="shared" si="2"/>
        <v>29</v>
      </c>
      <c r="G16" s="42">
        <f t="shared" si="2"/>
        <v>7</v>
      </c>
      <c r="H16" s="42">
        <f t="shared" si="2"/>
        <v>32</v>
      </c>
      <c r="I16" s="42">
        <f t="shared" si="2"/>
        <v>31</v>
      </c>
      <c r="J16" s="42">
        <f t="shared" si="2"/>
        <v>2</v>
      </c>
      <c r="K16" s="42">
        <f t="shared" si="2"/>
        <v>46</v>
      </c>
      <c r="L16" s="42">
        <f t="shared" si="2"/>
        <v>50</v>
      </c>
      <c r="M16" s="42">
        <f t="shared" si="2"/>
        <v>8</v>
      </c>
      <c r="N16" s="42">
        <f t="shared" si="2"/>
        <v>49</v>
      </c>
      <c r="O16" s="42">
        <f t="shared" si="2"/>
        <v>14</v>
      </c>
      <c r="P16" s="42">
        <f t="shared" si="2"/>
        <v>34</v>
      </c>
      <c r="Q16" s="42">
        <f t="shared" si="2"/>
        <v>27</v>
      </c>
      <c r="R16" s="42">
        <f t="shared" si="2"/>
        <v>41</v>
      </c>
      <c r="S16" s="42">
        <f t="shared" si="2"/>
        <v>16</v>
      </c>
      <c r="T16" s="42">
        <f t="shared" si="2"/>
        <v>26</v>
      </c>
      <c r="U16" s="42">
        <f t="shared" si="2"/>
        <v>21</v>
      </c>
      <c r="V16" s="42">
        <f t="shared" si="2"/>
        <v>15</v>
      </c>
      <c r="W16" s="42">
        <f t="shared" si="2"/>
        <v>37</v>
      </c>
      <c r="X16" s="42">
        <f t="shared" si="2"/>
        <v>58</v>
      </c>
      <c r="Y16" s="42">
        <f t="shared" si="2"/>
        <v>18</v>
      </c>
      <c r="Z16" s="42">
        <f t="shared" si="2"/>
        <v>30</v>
      </c>
      <c r="AA16" s="42">
        <f t="shared" si="2"/>
        <v>19</v>
      </c>
      <c r="AB16" s="42">
        <f t="shared" si="2"/>
        <v>57</v>
      </c>
      <c r="AC16" s="42">
        <f t="shared" si="2"/>
        <v>59</v>
      </c>
      <c r="AD16" s="42">
        <f t="shared" si="2"/>
        <v>52</v>
      </c>
      <c r="AE16" s="42">
        <f t="shared" si="2"/>
        <v>17</v>
      </c>
      <c r="AF16" s="42">
        <f t="shared" si="2"/>
        <v>1</v>
      </c>
      <c r="AG16" s="42">
        <f t="shared" si="2"/>
        <v>39</v>
      </c>
      <c r="AH16" s="42">
        <f t="shared" si="2"/>
        <v>55</v>
      </c>
      <c r="AI16" s="42">
        <f t="shared" si="2"/>
        <v>20</v>
      </c>
      <c r="AJ16" s="42">
        <f t="shared" si="2"/>
        <v>51</v>
      </c>
      <c r="AK16" s="42">
        <f t="shared" si="2"/>
        <v>43</v>
      </c>
      <c r="AL16" s="42">
        <f t="shared" si="2"/>
        <v>23</v>
      </c>
      <c r="AM16" s="42">
        <f t="shared" si="2"/>
        <v>56</v>
      </c>
      <c r="AN16" s="42">
        <f t="shared" si="2"/>
        <v>33</v>
      </c>
      <c r="AO16" s="42">
        <f t="shared" si="2"/>
        <v>24</v>
      </c>
      <c r="AP16" s="42">
        <f t="shared" si="2"/>
        <v>25</v>
      </c>
      <c r="AQ16" s="42">
        <f t="shared" si="2"/>
        <v>3</v>
      </c>
      <c r="AR16" s="42">
        <f t="shared" si="2"/>
        <v>28</v>
      </c>
      <c r="AS16" s="42">
        <f t="shared" si="2"/>
        <v>9</v>
      </c>
      <c r="AT16" s="42">
        <f t="shared" si="2"/>
        <v>5</v>
      </c>
      <c r="AU16" s="42">
        <f t="shared" si="2"/>
        <v>54</v>
      </c>
      <c r="AV16" s="42">
        <f t="shared" si="2"/>
        <v>6</v>
      </c>
      <c r="AW16" s="42">
        <f t="shared" si="2"/>
        <v>47</v>
      </c>
      <c r="AX16" s="42">
        <f t="shared" si="2"/>
        <v>36</v>
      </c>
      <c r="AY16" s="42">
        <f t="shared" si="2"/>
        <v>42</v>
      </c>
      <c r="AZ16" s="42">
        <f t="shared" si="2"/>
        <v>13</v>
      </c>
      <c r="BA16" s="42">
        <f t="shared" si="2"/>
        <v>4</v>
      </c>
      <c r="BB16" s="42">
        <f t="shared" si="2"/>
        <v>53</v>
      </c>
      <c r="BC16" s="42">
        <f t="shared" si="2"/>
        <v>45</v>
      </c>
      <c r="BD16" s="42">
        <f t="shared" si="2"/>
        <v>48</v>
      </c>
      <c r="BE16" s="42">
        <f t="shared" si="2"/>
        <v>38</v>
      </c>
      <c r="BF16" s="42">
        <f t="shared" si="2"/>
        <v>22</v>
      </c>
      <c r="BG16" s="42">
        <f t="shared" si="2"/>
        <v>44</v>
      </c>
      <c r="BH16" s="42">
        <f t="shared" si="2"/>
        <v>35</v>
      </c>
      <c r="BI16" s="42">
        <f t="shared" si="2"/>
        <v>40</v>
      </c>
      <c r="BJ16" s="42">
        <f t="shared" si="2"/>
        <v>12</v>
      </c>
      <c r="BK16" s="42" t="str">
        <f t="shared" si="2"/>
        <v/>
      </c>
      <c r="BL16" s="42" t="str">
        <f t="shared" si="2"/>
        <v/>
      </c>
      <c r="BM16" s="42" t="str">
        <f t="shared" si="2"/>
        <v/>
      </c>
      <c r="BN16" s="42" t="str">
        <f t="shared" si="2"/>
        <v/>
      </c>
      <c r="BO16" s="42" t="str">
        <f t="shared" si="2"/>
        <v/>
      </c>
      <c r="BP16" s="42" t="str">
        <f t="shared" si="2"/>
        <v/>
      </c>
      <c r="BQ16" s="42" t="str">
        <f t="shared" ref="BQ16:BW16" si="3">IF(BQ15&gt;0,RANK(BQ15,$D15:$BW15),"")</f>
        <v/>
      </c>
      <c r="BR16" s="42" t="str">
        <f t="shared" si="3"/>
        <v/>
      </c>
      <c r="BS16" s="42" t="str">
        <f t="shared" si="3"/>
        <v/>
      </c>
      <c r="BT16" s="42" t="str">
        <f t="shared" si="3"/>
        <v/>
      </c>
      <c r="BU16" s="42" t="str">
        <f t="shared" si="3"/>
        <v/>
      </c>
      <c r="BV16" s="42" t="str">
        <f t="shared" si="3"/>
        <v/>
      </c>
      <c r="BW16" s="42" t="str">
        <f t="shared" si="3"/>
        <v/>
      </c>
      <c r="BX16" s="6"/>
      <c r="BY16" s="1"/>
      <c r="BZ16" s="1"/>
      <c r="CA16" s="1"/>
      <c r="CB16" s="1"/>
      <c r="CC16" s="1"/>
      <c r="CD16" s="1"/>
      <c r="CE16" s="1"/>
      <c r="CF16" s="1"/>
      <c r="CG16" s="1"/>
    </row>
    <row r="17" spans="1:85" ht="15" customHeight="1" x14ac:dyDescent="0.2">
      <c r="A17" s="1"/>
      <c r="B17" s="43"/>
      <c r="C17" s="4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6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12.75" customHeight="1" x14ac:dyDescent="0.2">
      <c r="A18" s="1"/>
      <c r="B18" s="45"/>
      <c r="C18" s="4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19.5" customHeight="1" x14ac:dyDescent="0.3">
      <c r="A19" s="89" t="s">
        <v>144</v>
      </c>
      <c r="B19" s="46" t="s">
        <v>145</v>
      </c>
      <c r="C19" s="47" t="s">
        <v>1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6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" customHeight="1" x14ac:dyDescent="0.2">
      <c r="A20" s="90"/>
      <c r="B20" s="50" t="s">
        <v>146</v>
      </c>
      <c r="C20" s="51" t="s">
        <v>147</v>
      </c>
      <c r="D20" s="52">
        <v>41.4</v>
      </c>
      <c r="E20" s="52">
        <v>40.9</v>
      </c>
      <c r="F20" s="52">
        <v>24</v>
      </c>
      <c r="G20" s="53" t="s">
        <v>148</v>
      </c>
      <c r="H20" s="52">
        <v>10.8</v>
      </c>
      <c r="I20" s="52">
        <v>13.9</v>
      </c>
      <c r="J20" s="52" t="s">
        <v>149</v>
      </c>
      <c r="K20" s="52">
        <v>25.8</v>
      </c>
      <c r="L20" s="53" t="s">
        <v>148</v>
      </c>
      <c r="M20" s="52">
        <v>48.3</v>
      </c>
      <c r="N20" s="52">
        <v>12</v>
      </c>
      <c r="O20" s="52">
        <v>16.899999999999999</v>
      </c>
      <c r="P20" s="52">
        <v>31.3</v>
      </c>
      <c r="Q20" s="52">
        <v>23</v>
      </c>
      <c r="R20" s="52">
        <v>12.8</v>
      </c>
      <c r="S20" s="52">
        <v>30.8</v>
      </c>
      <c r="T20" s="52">
        <v>24.9</v>
      </c>
      <c r="U20" s="52" t="s">
        <v>148</v>
      </c>
      <c r="V20" s="52">
        <v>42.9</v>
      </c>
      <c r="W20" s="52" t="s">
        <v>148</v>
      </c>
      <c r="X20" s="52" t="s">
        <v>148</v>
      </c>
      <c r="Y20" s="52">
        <v>37.700000000000003</v>
      </c>
      <c r="Z20" s="53" t="s">
        <v>148</v>
      </c>
      <c r="AA20" s="53" t="s">
        <v>148</v>
      </c>
      <c r="AB20" s="53" t="s">
        <v>148</v>
      </c>
      <c r="AC20" s="53" t="s">
        <v>148</v>
      </c>
      <c r="AD20" s="53" t="s">
        <v>148</v>
      </c>
      <c r="AE20" s="52">
        <v>23.9</v>
      </c>
      <c r="AF20" s="52">
        <v>55.4</v>
      </c>
      <c r="AG20" s="53" t="s">
        <v>148</v>
      </c>
      <c r="AH20" s="53" t="s">
        <v>148</v>
      </c>
      <c r="AI20" s="52">
        <v>37.700000000000003</v>
      </c>
      <c r="AJ20" s="53" t="s">
        <v>148</v>
      </c>
      <c r="AK20" s="53" t="s">
        <v>148</v>
      </c>
      <c r="AL20" s="52">
        <v>26.8</v>
      </c>
      <c r="AM20" s="53" t="s">
        <v>148</v>
      </c>
      <c r="AN20" s="52" t="s">
        <v>148</v>
      </c>
      <c r="AO20" s="52">
        <v>29.6</v>
      </c>
      <c r="AP20" s="52">
        <v>39.5</v>
      </c>
      <c r="AQ20" s="52">
        <v>17.8</v>
      </c>
      <c r="AR20" s="53" t="s">
        <v>148</v>
      </c>
      <c r="AS20" s="52">
        <v>15.4</v>
      </c>
      <c r="AT20" s="52">
        <v>39.1</v>
      </c>
      <c r="AU20" s="53" t="s">
        <v>148</v>
      </c>
      <c r="AV20" s="52">
        <v>38.6</v>
      </c>
      <c r="AW20" s="53" t="s">
        <v>148</v>
      </c>
      <c r="AX20" s="52">
        <v>32.1</v>
      </c>
      <c r="AY20" s="52">
        <v>16.8</v>
      </c>
      <c r="AZ20" s="52">
        <v>40.1</v>
      </c>
      <c r="BA20" s="52">
        <v>54.9</v>
      </c>
      <c r="BB20" s="52">
        <v>17.399999999999999</v>
      </c>
      <c r="BC20" s="53" t="s">
        <v>148</v>
      </c>
      <c r="BD20" s="53" t="s">
        <v>148</v>
      </c>
      <c r="BE20" s="53" t="s">
        <v>148</v>
      </c>
      <c r="BF20" s="52">
        <v>15.1</v>
      </c>
      <c r="BG20" s="52">
        <v>20.399999999999999</v>
      </c>
      <c r="BH20" s="53" t="s">
        <v>148</v>
      </c>
      <c r="BI20" s="52">
        <v>22.7</v>
      </c>
      <c r="BJ20" s="52">
        <v>38.200000000000003</v>
      </c>
      <c r="BK20" s="53" t="s">
        <v>148</v>
      </c>
      <c r="BL20" s="53" t="s">
        <v>148</v>
      </c>
      <c r="BM20" s="53" t="s">
        <v>148</v>
      </c>
      <c r="BN20" s="53" t="s">
        <v>148</v>
      </c>
      <c r="BO20" s="53" t="s">
        <v>148</v>
      </c>
      <c r="BP20" s="53" t="s">
        <v>148</v>
      </c>
      <c r="BQ20" s="53" t="s">
        <v>148</v>
      </c>
      <c r="BR20" s="53" t="s">
        <v>148</v>
      </c>
      <c r="BS20" s="53" t="s">
        <v>148</v>
      </c>
      <c r="BT20" s="53" t="s">
        <v>148</v>
      </c>
      <c r="BU20" s="53" t="s">
        <v>148</v>
      </c>
      <c r="BV20" s="53" t="s">
        <v>148</v>
      </c>
      <c r="BW20" s="53" t="s">
        <v>148</v>
      </c>
      <c r="BX20" s="54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2.75" customHeight="1" x14ac:dyDescent="0.2">
      <c r="A21" s="90"/>
      <c r="B21" s="32" t="s">
        <v>150</v>
      </c>
      <c r="C21" s="55" t="s">
        <v>151</v>
      </c>
      <c r="D21" s="56">
        <f t="shared" ref="D21:I21" si="4">IF(D20="x",0,IF(D20&gt;38,-(250+11*(D20-56.7)),(IF(AND(D20&lt;=38,D20&gt;22),4.4*(38-D20),80+2.2*(22-D20)))))</f>
        <v>-81.69999999999996</v>
      </c>
      <c r="E21" s="56">
        <f t="shared" si="4"/>
        <v>-76.19999999999996</v>
      </c>
      <c r="F21" s="56">
        <f t="shared" si="4"/>
        <v>61.600000000000009</v>
      </c>
      <c r="G21" s="56">
        <f t="shared" si="4"/>
        <v>0</v>
      </c>
      <c r="H21" s="56">
        <f t="shared" si="4"/>
        <v>104.64</v>
      </c>
      <c r="I21" s="56">
        <f t="shared" si="4"/>
        <v>97.82</v>
      </c>
      <c r="J21" s="57">
        <v>71</v>
      </c>
      <c r="K21" s="56">
        <f t="shared" ref="K21:R21" si="5">IF(K20="x",0,IF(K20&gt;38,-(250+11*(K20-56.7)),(IF(AND(K20&lt;=38,K20&gt;22),4.4*(38-K20),80+2.2*(22-K20)))))</f>
        <v>53.68</v>
      </c>
      <c r="L21" s="56">
        <f t="shared" si="5"/>
        <v>0</v>
      </c>
      <c r="M21" s="56">
        <f t="shared" si="5"/>
        <v>-157.59999999999994</v>
      </c>
      <c r="N21" s="56">
        <f t="shared" si="5"/>
        <v>102</v>
      </c>
      <c r="O21" s="56">
        <f t="shared" si="5"/>
        <v>91.22</v>
      </c>
      <c r="P21" s="56">
        <f t="shared" si="5"/>
        <v>29.48</v>
      </c>
      <c r="Q21" s="56">
        <f t="shared" si="5"/>
        <v>66</v>
      </c>
      <c r="R21" s="56">
        <f t="shared" si="5"/>
        <v>100.24</v>
      </c>
      <c r="S21" s="57">
        <v>56</v>
      </c>
      <c r="T21" s="56">
        <f t="shared" ref="T21:BW21" si="6">IF(T20="x",0,IF(T20&gt;38,-(250+11*(T20-56.7)),(IF(AND(T20&lt;=38,T20&gt;22),4.4*(38-T20),80+2.2*(22-T20)))))</f>
        <v>57.640000000000008</v>
      </c>
      <c r="U21" s="56">
        <f t="shared" si="6"/>
        <v>0</v>
      </c>
      <c r="V21" s="56">
        <f t="shared" si="6"/>
        <v>-98.19999999999996</v>
      </c>
      <c r="W21" s="56">
        <f t="shared" si="6"/>
        <v>0</v>
      </c>
      <c r="X21" s="56">
        <f t="shared" si="6"/>
        <v>0</v>
      </c>
      <c r="Y21" s="56">
        <f t="shared" si="6"/>
        <v>1.3199999999999876</v>
      </c>
      <c r="Z21" s="56">
        <f t="shared" si="6"/>
        <v>0</v>
      </c>
      <c r="AA21" s="56">
        <f t="shared" si="6"/>
        <v>0</v>
      </c>
      <c r="AB21" s="56">
        <f t="shared" si="6"/>
        <v>0</v>
      </c>
      <c r="AC21" s="56">
        <f t="shared" si="6"/>
        <v>0</v>
      </c>
      <c r="AD21" s="56">
        <f t="shared" si="6"/>
        <v>0</v>
      </c>
      <c r="AE21" s="56">
        <f t="shared" si="6"/>
        <v>62.040000000000013</v>
      </c>
      <c r="AF21" s="56">
        <f t="shared" si="6"/>
        <v>-235.69999999999996</v>
      </c>
      <c r="AG21" s="56">
        <f t="shared" si="6"/>
        <v>0</v>
      </c>
      <c r="AH21" s="56">
        <f t="shared" si="6"/>
        <v>0</v>
      </c>
      <c r="AI21" s="56">
        <f t="shared" si="6"/>
        <v>1.3199999999999876</v>
      </c>
      <c r="AJ21" s="56">
        <f t="shared" si="6"/>
        <v>0</v>
      </c>
      <c r="AK21" s="56">
        <f t="shared" si="6"/>
        <v>0</v>
      </c>
      <c r="AL21" s="56">
        <f t="shared" si="6"/>
        <v>49.28</v>
      </c>
      <c r="AM21" s="56">
        <f t="shared" si="6"/>
        <v>0</v>
      </c>
      <c r="AN21" s="56">
        <f t="shared" si="6"/>
        <v>0</v>
      </c>
      <c r="AO21" s="56">
        <f t="shared" si="6"/>
        <v>36.959999999999994</v>
      </c>
      <c r="AP21" s="56">
        <f t="shared" si="6"/>
        <v>-60.799999999999955</v>
      </c>
      <c r="AQ21" s="56">
        <f t="shared" si="6"/>
        <v>89.24</v>
      </c>
      <c r="AR21" s="56">
        <f t="shared" si="6"/>
        <v>0</v>
      </c>
      <c r="AS21" s="56">
        <f t="shared" si="6"/>
        <v>94.52</v>
      </c>
      <c r="AT21" s="56">
        <f t="shared" si="6"/>
        <v>-56.399999999999977</v>
      </c>
      <c r="AU21" s="56">
        <f t="shared" si="6"/>
        <v>0</v>
      </c>
      <c r="AV21" s="56">
        <f t="shared" si="6"/>
        <v>-50.899999999999977</v>
      </c>
      <c r="AW21" s="56">
        <f t="shared" si="6"/>
        <v>0</v>
      </c>
      <c r="AX21" s="56">
        <f t="shared" si="6"/>
        <v>25.959999999999997</v>
      </c>
      <c r="AY21" s="56">
        <f t="shared" si="6"/>
        <v>91.44</v>
      </c>
      <c r="AZ21" s="56">
        <f t="shared" si="6"/>
        <v>-67.399999999999977</v>
      </c>
      <c r="BA21" s="56">
        <f t="shared" si="6"/>
        <v>-230.19999999999996</v>
      </c>
      <c r="BB21" s="56">
        <f t="shared" si="6"/>
        <v>90.12</v>
      </c>
      <c r="BC21" s="56">
        <f t="shared" si="6"/>
        <v>0</v>
      </c>
      <c r="BD21" s="56">
        <f t="shared" si="6"/>
        <v>0</v>
      </c>
      <c r="BE21" s="56">
        <f t="shared" si="6"/>
        <v>0</v>
      </c>
      <c r="BF21" s="56">
        <f t="shared" si="6"/>
        <v>95.18</v>
      </c>
      <c r="BG21" s="56">
        <f t="shared" si="6"/>
        <v>83.52000000000001</v>
      </c>
      <c r="BH21" s="56">
        <f t="shared" si="6"/>
        <v>0</v>
      </c>
      <c r="BI21" s="56">
        <f t="shared" si="6"/>
        <v>67.320000000000007</v>
      </c>
      <c r="BJ21" s="56">
        <f t="shared" si="6"/>
        <v>-46.5</v>
      </c>
      <c r="BK21" s="56">
        <f t="shared" si="6"/>
        <v>0</v>
      </c>
      <c r="BL21" s="56">
        <f t="shared" si="6"/>
        <v>0</v>
      </c>
      <c r="BM21" s="56">
        <f t="shared" si="6"/>
        <v>0</v>
      </c>
      <c r="BN21" s="56">
        <f t="shared" si="6"/>
        <v>0</v>
      </c>
      <c r="BO21" s="56">
        <f t="shared" si="6"/>
        <v>0</v>
      </c>
      <c r="BP21" s="56">
        <f t="shared" si="6"/>
        <v>0</v>
      </c>
      <c r="BQ21" s="56">
        <f t="shared" si="6"/>
        <v>0</v>
      </c>
      <c r="BR21" s="56">
        <f t="shared" si="6"/>
        <v>0</v>
      </c>
      <c r="BS21" s="56">
        <f t="shared" si="6"/>
        <v>0</v>
      </c>
      <c r="BT21" s="56">
        <f t="shared" si="6"/>
        <v>0</v>
      </c>
      <c r="BU21" s="56">
        <f t="shared" si="6"/>
        <v>0</v>
      </c>
      <c r="BV21" s="56">
        <f t="shared" si="6"/>
        <v>0</v>
      </c>
      <c r="BW21" s="56">
        <f t="shared" si="6"/>
        <v>0</v>
      </c>
      <c r="BX21" s="6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2.75" x14ac:dyDescent="0.2">
      <c r="A22" s="90"/>
      <c r="B22" s="32" t="s">
        <v>152</v>
      </c>
      <c r="C22" s="55">
        <v>-500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6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2.75" x14ac:dyDescent="0.2">
      <c r="A23" s="90"/>
      <c r="B23" s="32" t="s">
        <v>153</v>
      </c>
      <c r="C23" s="59">
        <v>100</v>
      </c>
      <c r="D23" s="57">
        <v>100</v>
      </c>
      <c r="E23" s="57">
        <v>100</v>
      </c>
      <c r="F23" s="57">
        <v>100</v>
      </c>
      <c r="G23" s="56"/>
      <c r="H23" s="57">
        <v>0</v>
      </c>
      <c r="I23" s="57">
        <v>100</v>
      </c>
      <c r="J23" s="57">
        <v>100</v>
      </c>
      <c r="K23" s="57">
        <v>100</v>
      </c>
      <c r="L23" s="56"/>
      <c r="M23" s="57">
        <v>100</v>
      </c>
      <c r="N23" s="57">
        <v>100</v>
      </c>
      <c r="O23" s="57">
        <v>100</v>
      </c>
      <c r="P23" s="57">
        <v>100</v>
      </c>
      <c r="Q23" s="60">
        <v>100</v>
      </c>
      <c r="R23" s="57">
        <v>100</v>
      </c>
      <c r="S23" s="57">
        <v>100</v>
      </c>
      <c r="T23" s="57">
        <v>100</v>
      </c>
      <c r="U23" s="56"/>
      <c r="V23" s="57">
        <v>100</v>
      </c>
      <c r="W23" s="56"/>
      <c r="X23" s="56"/>
      <c r="Y23" s="57">
        <v>100</v>
      </c>
      <c r="Z23" s="56"/>
      <c r="AA23" s="56"/>
      <c r="AB23" s="56"/>
      <c r="AC23" s="56"/>
      <c r="AD23" s="56"/>
      <c r="AE23" s="56"/>
      <c r="AF23" s="57">
        <v>100</v>
      </c>
      <c r="AG23" s="56"/>
      <c r="AH23" s="56"/>
      <c r="AI23" s="56"/>
      <c r="AJ23" s="56"/>
      <c r="AK23" s="56"/>
      <c r="AL23" s="57">
        <v>100</v>
      </c>
      <c r="AM23" s="56"/>
      <c r="AN23" s="57" t="s">
        <v>149</v>
      </c>
      <c r="AO23" s="57">
        <v>100</v>
      </c>
      <c r="AP23" s="56"/>
      <c r="AQ23" s="57">
        <v>100</v>
      </c>
      <c r="AR23" s="56"/>
      <c r="AS23" s="57">
        <v>100</v>
      </c>
      <c r="AT23" s="57">
        <v>100</v>
      </c>
      <c r="AU23" s="56"/>
      <c r="AV23" s="57">
        <v>100</v>
      </c>
      <c r="AW23" s="56"/>
      <c r="AX23" s="57">
        <v>100</v>
      </c>
      <c r="AY23" s="57">
        <v>100</v>
      </c>
      <c r="AZ23" s="56"/>
      <c r="BA23" s="57">
        <v>100</v>
      </c>
      <c r="BB23" s="57">
        <v>100</v>
      </c>
      <c r="BC23" s="56"/>
      <c r="BD23" s="56"/>
      <c r="BE23" s="56"/>
      <c r="BF23" s="57">
        <v>100</v>
      </c>
      <c r="BG23" s="56"/>
      <c r="BH23" s="56"/>
      <c r="BI23" s="57">
        <v>100</v>
      </c>
      <c r="BJ23" s="57">
        <v>100</v>
      </c>
      <c r="BK23" s="56"/>
      <c r="BL23" s="56"/>
      <c r="BM23" s="56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6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2.75" x14ac:dyDescent="0.2">
      <c r="A24" s="90"/>
      <c r="B24" s="32" t="s">
        <v>154</v>
      </c>
      <c r="C24" s="33">
        <v>150</v>
      </c>
      <c r="D24" s="57">
        <v>150</v>
      </c>
      <c r="E24" s="57">
        <v>150</v>
      </c>
      <c r="F24" s="57">
        <v>150</v>
      </c>
      <c r="G24" s="56"/>
      <c r="H24" s="56"/>
      <c r="I24" s="57">
        <v>150</v>
      </c>
      <c r="J24" s="57">
        <v>150</v>
      </c>
      <c r="K24" s="57">
        <v>150</v>
      </c>
      <c r="L24" s="56"/>
      <c r="M24" s="57">
        <v>150</v>
      </c>
      <c r="N24" s="57">
        <v>150</v>
      </c>
      <c r="O24" s="57">
        <v>150</v>
      </c>
      <c r="P24" s="57">
        <v>150</v>
      </c>
      <c r="Q24" s="60">
        <v>150</v>
      </c>
      <c r="R24" s="57">
        <v>150</v>
      </c>
      <c r="S24" s="57">
        <v>150</v>
      </c>
      <c r="T24" s="57">
        <v>150</v>
      </c>
      <c r="U24" s="56"/>
      <c r="V24" s="57">
        <v>150</v>
      </c>
      <c r="W24" s="56"/>
      <c r="X24" s="56"/>
      <c r="Y24" s="57">
        <v>150</v>
      </c>
      <c r="Z24" s="56"/>
      <c r="AA24" s="56"/>
      <c r="AB24" s="56"/>
      <c r="AC24" s="56"/>
      <c r="AD24" s="56"/>
      <c r="AE24" s="56"/>
      <c r="AF24" s="57">
        <v>150</v>
      </c>
      <c r="AG24" s="56"/>
      <c r="AH24" s="56"/>
      <c r="AI24" s="56"/>
      <c r="AJ24" s="56"/>
      <c r="AK24" s="56"/>
      <c r="AL24" s="57">
        <v>150</v>
      </c>
      <c r="AM24" s="56"/>
      <c r="AN24" s="57" t="s">
        <v>149</v>
      </c>
      <c r="AO24" s="57">
        <v>150</v>
      </c>
      <c r="AP24" s="56"/>
      <c r="AQ24" s="57">
        <v>150</v>
      </c>
      <c r="AR24" s="56"/>
      <c r="AS24" s="57">
        <v>150</v>
      </c>
      <c r="AT24" s="57">
        <v>150</v>
      </c>
      <c r="AU24" s="56"/>
      <c r="AV24" s="57">
        <v>150</v>
      </c>
      <c r="AW24" s="56"/>
      <c r="AX24" s="57">
        <v>150</v>
      </c>
      <c r="AY24" s="57">
        <v>150</v>
      </c>
      <c r="AZ24" s="56"/>
      <c r="BA24" s="57">
        <v>150</v>
      </c>
      <c r="BB24" s="57">
        <v>150</v>
      </c>
      <c r="BC24" s="56"/>
      <c r="BD24" s="56"/>
      <c r="BE24" s="56"/>
      <c r="BF24" s="57">
        <v>150</v>
      </c>
      <c r="BG24" s="56"/>
      <c r="BH24" s="56"/>
      <c r="BI24" s="57">
        <v>150</v>
      </c>
      <c r="BJ24" s="57">
        <v>150</v>
      </c>
      <c r="BK24" s="56"/>
      <c r="BL24" s="56"/>
      <c r="BM24" s="56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6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2.75" x14ac:dyDescent="0.2">
      <c r="A25" s="90"/>
      <c r="B25" s="32" t="s">
        <v>155</v>
      </c>
      <c r="C25" s="55">
        <v>300</v>
      </c>
      <c r="D25" s="56"/>
      <c r="E25" s="57">
        <v>300</v>
      </c>
      <c r="F25" s="57">
        <v>300</v>
      </c>
      <c r="G25" s="56"/>
      <c r="H25" s="56"/>
      <c r="I25" s="56"/>
      <c r="J25" s="56"/>
      <c r="K25" s="56"/>
      <c r="L25" s="56"/>
      <c r="M25" s="57">
        <v>300</v>
      </c>
      <c r="N25" s="56"/>
      <c r="O25" s="57">
        <v>300</v>
      </c>
      <c r="P25" s="56"/>
      <c r="Q25" s="58"/>
      <c r="R25" s="56"/>
      <c r="S25" s="57">
        <v>300</v>
      </c>
      <c r="T25" s="57">
        <v>300</v>
      </c>
      <c r="U25" s="56"/>
      <c r="V25" s="57">
        <v>300</v>
      </c>
      <c r="W25" s="56"/>
      <c r="X25" s="56"/>
      <c r="Y25" s="57">
        <v>300</v>
      </c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7" t="s">
        <v>149</v>
      </c>
      <c r="AO25" s="57">
        <v>300</v>
      </c>
      <c r="AP25" s="56"/>
      <c r="AQ25" s="57">
        <v>300</v>
      </c>
      <c r="AR25" s="56"/>
      <c r="AS25" s="57">
        <v>300</v>
      </c>
      <c r="AT25" s="57">
        <v>300</v>
      </c>
      <c r="AU25" s="56"/>
      <c r="AV25" s="57">
        <v>300</v>
      </c>
      <c r="AW25" s="56"/>
      <c r="AX25" s="56"/>
      <c r="AY25" s="56"/>
      <c r="AZ25" s="56"/>
      <c r="BA25" s="57">
        <v>300</v>
      </c>
      <c r="BB25" s="57">
        <v>300</v>
      </c>
      <c r="BC25" s="56"/>
      <c r="BD25" s="56"/>
      <c r="BE25" s="56"/>
      <c r="BF25" s="56"/>
      <c r="BG25" s="56"/>
      <c r="BH25" s="56"/>
      <c r="BI25" s="56"/>
      <c r="BJ25" s="57">
        <v>300</v>
      </c>
      <c r="BK25" s="56"/>
      <c r="BL25" s="56"/>
      <c r="BM25" s="56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6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2.75" x14ac:dyDescent="0.2">
      <c r="A26" s="90"/>
      <c r="B26" s="32" t="s">
        <v>156</v>
      </c>
      <c r="C26" s="61" t="s">
        <v>157</v>
      </c>
      <c r="D26" s="56"/>
      <c r="E26" s="56"/>
      <c r="F26" s="57">
        <v>400</v>
      </c>
      <c r="G26" s="56"/>
      <c r="H26" s="56"/>
      <c r="I26" s="56"/>
      <c r="J26" s="57">
        <v>400</v>
      </c>
      <c r="K26" s="57">
        <v>400</v>
      </c>
      <c r="L26" s="56"/>
      <c r="M26" s="57">
        <v>400</v>
      </c>
      <c r="N26" s="56"/>
      <c r="O26" s="56"/>
      <c r="P26" s="57">
        <v>200</v>
      </c>
      <c r="Q26" s="58"/>
      <c r="R26" s="57">
        <v>400</v>
      </c>
      <c r="S26" s="57">
        <v>200</v>
      </c>
      <c r="T26" s="57">
        <v>200</v>
      </c>
      <c r="U26" s="56"/>
      <c r="V26" s="57">
        <v>200</v>
      </c>
      <c r="W26" s="56"/>
      <c r="X26" s="56"/>
      <c r="Y26" s="56"/>
      <c r="Z26" s="56"/>
      <c r="AA26" s="56"/>
      <c r="AB26" s="56"/>
      <c r="AC26" s="56"/>
      <c r="AD26" s="56"/>
      <c r="AE26" s="56"/>
      <c r="AF26" s="57">
        <v>400</v>
      </c>
      <c r="AG26" s="56"/>
      <c r="AH26" s="56"/>
      <c r="AI26" s="56"/>
      <c r="AJ26" s="56"/>
      <c r="AK26" s="56"/>
      <c r="AL26" s="57">
        <v>400</v>
      </c>
      <c r="AM26" s="56"/>
      <c r="AN26" s="57" t="s">
        <v>149</v>
      </c>
      <c r="AO26" s="57">
        <v>400</v>
      </c>
      <c r="AP26" s="56"/>
      <c r="AQ26" s="57">
        <v>400</v>
      </c>
      <c r="AR26" s="56"/>
      <c r="AS26" s="57">
        <v>400</v>
      </c>
      <c r="AT26" s="57">
        <v>400</v>
      </c>
      <c r="AU26" s="56"/>
      <c r="AV26" s="57"/>
      <c r="AW26" s="56"/>
      <c r="AX26" s="56"/>
      <c r="AY26" s="57">
        <v>400</v>
      </c>
      <c r="AZ26" s="56"/>
      <c r="BA26" s="57">
        <v>200</v>
      </c>
      <c r="BB26" s="57">
        <v>0</v>
      </c>
      <c r="BC26" s="56"/>
      <c r="BD26" s="56"/>
      <c r="BE26" s="56"/>
      <c r="BF26" s="56"/>
      <c r="BG26" s="56"/>
      <c r="BH26" s="56"/>
      <c r="BI26" s="57">
        <v>400</v>
      </c>
      <c r="BJ26" s="57">
        <v>0</v>
      </c>
      <c r="BK26" s="56"/>
      <c r="BL26" s="56"/>
      <c r="BM26" s="56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6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2.75" customHeight="1" x14ac:dyDescent="0.2">
      <c r="A27" s="90"/>
      <c r="B27" s="32" t="s">
        <v>158</v>
      </c>
      <c r="C27" s="61" t="s">
        <v>159</v>
      </c>
      <c r="D27" s="57">
        <v>800</v>
      </c>
      <c r="E27" s="56"/>
      <c r="F27" s="57">
        <v>800</v>
      </c>
      <c r="G27" s="56"/>
      <c r="H27" s="56"/>
      <c r="I27" s="57">
        <v>800</v>
      </c>
      <c r="J27" s="57">
        <v>800</v>
      </c>
      <c r="K27" s="56"/>
      <c r="L27" s="56"/>
      <c r="M27" s="57">
        <v>800</v>
      </c>
      <c r="N27" s="57">
        <v>800</v>
      </c>
      <c r="O27" s="57">
        <v>800</v>
      </c>
      <c r="P27" s="56"/>
      <c r="Q27" s="60">
        <v>800</v>
      </c>
      <c r="R27" s="57">
        <v>800</v>
      </c>
      <c r="S27" s="57">
        <v>800</v>
      </c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7">
        <v>400</v>
      </c>
      <c r="AG27" s="56"/>
      <c r="AH27" s="56"/>
      <c r="AI27" s="56"/>
      <c r="AJ27" s="56"/>
      <c r="AK27" s="56"/>
      <c r="AL27" s="57">
        <v>800</v>
      </c>
      <c r="AM27" s="56"/>
      <c r="AN27" s="57" t="s">
        <v>149</v>
      </c>
      <c r="AO27" s="57">
        <v>200</v>
      </c>
      <c r="AP27" s="56"/>
      <c r="AQ27" s="57">
        <v>800</v>
      </c>
      <c r="AR27" s="56"/>
      <c r="AS27" s="57">
        <v>800</v>
      </c>
      <c r="AT27" s="57">
        <v>800</v>
      </c>
      <c r="AU27" s="56"/>
      <c r="AV27" s="57">
        <v>600</v>
      </c>
      <c r="AW27" s="56"/>
      <c r="AX27" s="57">
        <v>800</v>
      </c>
      <c r="AY27" s="56"/>
      <c r="AZ27" s="56"/>
      <c r="BA27" s="56"/>
      <c r="BB27" s="57">
        <v>800</v>
      </c>
      <c r="BC27" s="56"/>
      <c r="BD27" s="56"/>
      <c r="BE27" s="56"/>
      <c r="BF27" s="57">
        <v>800</v>
      </c>
      <c r="BG27" s="56"/>
      <c r="BH27" s="56"/>
      <c r="BI27" s="57">
        <v>800</v>
      </c>
      <c r="BJ27" s="57">
        <v>800</v>
      </c>
      <c r="BK27" s="56"/>
      <c r="BL27" s="56"/>
      <c r="BM27" s="56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6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12.75" customHeight="1" x14ac:dyDescent="0.2">
      <c r="A28" s="90"/>
      <c r="B28" s="32" t="s">
        <v>160</v>
      </c>
      <c r="C28" s="61" t="s">
        <v>161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8"/>
      <c r="R28" s="56"/>
      <c r="S28" s="57">
        <v>800</v>
      </c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6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2.75" customHeight="1" x14ac:dyDescent="0.2">
      <c r="A29" s="90"/>
      <c r="B29" s="32" t="s">
        <v>162</v>
      </c>
      <c r="C29" s="55" t="s">
        <v>163</v>
      </c>
      <c r="D29" s="57">
        <v>50</v>
      </c>
      <c r="E29" s="57">
        <v>50</v>
      </c>
      <c r="F29" s="57">
        <v>50</v>
      </c>
      <c r="G29" s="56"/>
      <c r="H29" s="56"/>
      <c r="I29" s="57">
        <v>100</v>
      </c>
      <c r="J29" s="57">
        <v>100</v>
      </c>
      <c r="K29" s="56"/>
      <c r="L29" s="56"/>
      <c r="M29" s="57">
        <v>100</v>
      </c>
      <c r="N29" s="57">
        <v>50</v>
      </c>
      <c r="O29" s="57">
        <v>50</v>
      </c>
      <c r="P29" s="56"/>
      <c r="Q29" s="60">
        <v>50</v>
      </c>
      <c r="R29" s="56"/>
      <c r="S29" s="57">
        <v>100</v>
      </c>
      <c r="T29" s="57">
        <v>50</v>
      </c>
      <c r="U29" s="56"/>
      <c r="V29" s="56"/>
      <c r="W29" s="56"/>
      <c r="X29" s="56"/>
      <c r="Y29" s="57">
        <v>100</v>
      </c>
      <c r="Z29" s="56"/>
      <c r="AA29" s="56"/>
      <c r="AB29" s="56"/>
      <c r="AC29" s="56"/>
      <c r="AD29" s="56"/>
      <c r="AE29" s="56"/>
      <c r="AF29" s="57">
        <v>50</v>
      </c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7">
        <v>200</v>
      </c>
      <c r="AT29" s="56"/>
      <c r="AU29" s="56"/>
      <c r="AV29" s="57">
        <v>50</v>
      </c>
      <c r="AW29" s="56"/>
      <c r="AX29" s="56"/>
      <c r="AY29" s="57">
        <v>50</v>
      </c>
      <c r="AZ29" s="56"/>
      <c r="BA29" s="56"/>
      <c r="BB29" s="57">
        <v>50</v>
      </c>
      <c r="BC29" s="56"/>
      <c r="BD29" s="56"/>
      <c r="BE29" s="56"/>
      <c r="BF29" s="57">
        <v>50</v>
      </c>
      <c r="BG29" s="56"/>
      <c r="BH29" s="56"/>
      <c r="BI29" s="57">
        <v>50</v>
      </c>
      <c r="BJ29" s="57">
        <v>50</v>
      </c>
      <c r="BK29" s="56"/>
      <c r="BL29" s="56"/>
      <c r="BM29" s="56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6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2.75" customHeight="1" x14ac:dyDescent="0.2">
      <c r="A30" s="90"/>
      <c r="B30" s="32" t="s">
        <v>164</v>
      </c>
      <c r="C30" s="62">
        <v>300600</v>
      </c>
      <c r="D30" s="57">
        <v>300</v>
      </c>
      <c r="E30" s="57">
        <v>300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7">
        <v>300</v>
      </c>
      <c r="W30" s="56"/>
      <c r="X30" s="56"/>
      <c r="Y30" s="56"/>
      <c r="Z30" s="56"/>
      <c r="AA30" s="56"/>
      <c r="AB30" s="56"/>
      <c r="AC30" s="56"/>
      <c r="AD30" s="56"/>
      <c r="AE30" s="56"/>
      <c r="AF30" s="57">
        <v>600</v>
      </c>
      <c r="AG30" s="56"/>
      <c r="AH30" s="56"/>
      <c r="AI30" s="56"/>
      <c r="AJ30" s="56"/>
      <c r="AK30" s="56"/>
      <c r="AL30" s="57">
        <v>300</v>
      </c>
      <c r="AM30" s="56"/>
      <c r="AN30" s="56"/>
      <c r="AO30" s="56"/>
      <c r="AP30" s="56"/>
      <c r="AQ30" s="56"/>
      <c r="AR30" s="56"/>
      <c r="AS30" s="57">
        <v>900</v>
      </c>
      <c r="AT30" s="56"/>
      <c r="AU30" s="56"/>
      <c r="AV30" s="57">
        <v>900</v>
      </c>
      <c r="AW30" s="56"/>
      <c r="AX30" s="56"/>
      <c r="AY30" s="56"/>
      <c r="AZ30" s="56"/>
      <c r="BA30" s="56"/>
      <c r="BB30" s="56"/>
      <c r="BC30" s="56"/>
      <c r="BD30" s="56"/>
      <c r="BE30" s="56"/>
      <c r="BF30" s="57">
        <v>300</v>
      </c>
      <c r="BG30" s="56"/>
      <c r="BH30" s="56"/>
      <c r="BI30" s="56"/>
      <c r="BJ30" s="56"/>
      <c r="BK30" s="56"/>
      <c r="BL30" s="56"/>
      <c r="BM30" s="56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6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2.75" customHeight="1" x14ac:dyDescent="0.2">
      <c r="A31" s="90"/>
      <c r="B31" s="32" t="s">
        <v>165</v>
      </c>
      <c r="C31" s="63">
        <v>300</v>
      </c>
      <c r="D31" s="56"/>
      <c r="E31" s="57">
        <v>300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7">
        <v>300</v>
      </c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7">
        <v>300</v>
      </c>
      <c r="AT31" s="56"/>
      <c r="AU31" s="56"/>
      <c r="AV31" s="57">
        <v>300</v>
      </c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6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31.5" customHeight="1" x14ac:dyDescent="0.2">
      <c r="A32" s="90"/>
      <c r="B32" s="64" t="s">
        <v>166</v>
      </c>
      <c r="C32" s="65" t="s">
        <v>167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7">
        <v>1400</v>
      </c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6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2.75" customHeight="1" x14ac:dyDescent="0.2">
      <c r="A33" s="90"/>
      <c r="B33" s="32" t="s">
        <v>168</v>
      </c>
      <c r="C33" s="63">
        <v>400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6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31.5" customHeight="1" x14ac:dyDescent="0.2">
      <c r="A34" s="90"/>
      <c r="B34" s="64" t="s">
        <v>169</v>
      </c>
      <c r="C34" s="66" t="s">
        <v>170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7">
        <v>1500</v>
      </c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7">
        <v>800</v>
      </c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6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2.75" customHeight="1" x14ac:dyDescent="0.2">
      <c r="A35" s="90"/>
      <c r="B35" s="32" t="s">
        <v>171</v>
      </c>
      <c r="C35" s="63">
        <v>400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7">
        <v>400</v>
      </c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6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2.75" customHeight="1" x14ac:dyDescent="0.2">
      <c r="A36" s="90"/>
      <c r="B36" s="32" t="s">
        <v>172</v>
      </c>
      <c r="C36" s="33">
        <v>500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6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12.75" customHeight="1" x14ac:dyDescent="0.2">
      <c r="A37" s="90"/>
      <c r="B37" s="32" t="s">
        <v>173</v>
      </c>
      <c r="C37" s="33">
        <v>1000</v>
      </c>
      <c r="D37" s="56"/>
      <c r="E37" s="57">
        <v>1000</v>
      </c>
      <c r="F37" s="56"/>
      <c r="G37" s="56"/>
      <c r="H37" s="56"/>
      <c r="I37" s="56"/>
      <c r="J37" s="56"/>
      <c r="K37" s="56"/>
      <c r="L37" s="56"/>
      <c r="M37" s="56"/>
      <c r="N37" s="56"/>
      <c r="O37" s="57">
        <v>1000</v>
      </c>
      <c r="P37" s="56"/>
      <c r="Q37" s="56"/>
      <c r="R37" s="56"/>
      <c r="S37" s="57">
        <v>1000</v>
      </c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6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2.75" customHeight="1" x14ac:dyDescent="0.2">
      <c r="A38" s="90"/>
      <c r="B38" s="32" t="s">
        <v>174</v>
      </c>
      <c r="C38" s="33" t="s">
        <v>175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7">
        <v>400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6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2.75" customHeight="1" x14ac:dyDescent="0.2">
      <c r="A39" s="90"/>
      <c r="B39" s="32" t="s">
        <v>176</v>
      </c>
      <c r="C39" s="33">
        <v>400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>
        <v>0</v>
      </c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6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31.5" customHeight="1" x14ac:dyDescent="0.2">
      <c r="A40" s="90"/>
      <c r="B40" s="32" t="s">
        <v>177</v>
      </c>
      <c r="C40" s="66" t="s">
        <v>178</v>
      </c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6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12.75" customHeight="1" x14ac:dyDescent="0.2">
      <c r="A41" s="90"/>
      <c r="B41" s="32" t="s">
        <v>179</v>
      </c>
      <c r="C41" s="33">
        <v>500</v>
      </c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500</v>
      </c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7">
        <v>500</v>
      </c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6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2.75" customHeight="1" x14ac:dyDescent="0.2">
      <c r="A42" s="90"/>
      <c r="B42" s="32" t="s">
        <v>180</v>
      </c>
      <c r="C42" s="33">
        <v>1500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6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2.75" customHeight="1" x14ac:dyDescent="0.2">
      <c r="A43" s="90"/>
      <c r="B43" s="32" t="s">
        <v>181</v>
      </c>
      <c r="C43" s="33">
        <v>1000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6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2.75" customHeight="1" x14ac:dyDescent="0.2">
      <c r="A44" s="91"/>
      <c r="B44" s="32" t="s">
        <v>182</v>
      </c>
      <c r="C44" s="55" t="s">
        <v>183</v>
      </c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6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2.75" customHeight="1" x14ac:dyDescent="0.2">
      <c r="A45" s="1"/>
      <c r="B45" s="37" t="s">
        <v>184</v>
      </c>
      <c r="C45" s="38"/>
      <c r="D45" s="67">
        <f t="shared" ref="D45:BW45" si="7">SUM(D21:D44)</f>
        <v>1318.3000000000002</v>
      </c>
      <c r="E45" s="67">
        <f t="shared" si="7"/>
        <v>2123.8000000000002</v>
      </c>
      <c r="F45" s="67">
        <f t="shared" si="7"/>
        <v>1861.6</v>
      </c>
      <c r="G45" s="67">
        <f t="shared" si="7"/>
        <v>0</v>
      </c>
      <c r="H45" s="67">
        <f t="shared" si="7"/>
        <v>104.64</v>
      </c>
      <c r="I45" s="67">
        <f t="shared" si="7"/>
        <v>1247.82</v>
      </c>
      <c r="J45" s="67">
        <f t="shared" si="7"/>
        <v>1621</v>
      </c>
      <c r="K45" s="67">
        <f t="shared" si="7"/>
        <v>703.68000000000006</v>
      </c>
      <c r="L45" s="67">
        <f t="shared" si="7"/>
        <v>0</v>
      </c>
      <c r="M45" s="67">
        <f t="shared" si="7"/>
        <v>1692.4</v>
      </c>
      <c r="N45" s="67">
        <f t="shared" si="7"/>
        <v>1202</v>
      </c>
      <c r="O45" s="67">
        <f t="shared" si="7"/>
        <v>2991.2200000000003</v>
      </c>
      <c r="P45" s="67">
        <f t="shared" si="7"/>
        <v>479.48</v>
      </c>
      <c r="Q45" s="67">
        <f t="shared" si="7"/>
        <v>1166</v>
      </c>
      <c r="R45" s="67">
        <f t="shared" si="7"/>
        <v>1550.24</v>
      </c>
      <c r="S45" s="67">
        <f t="shared" si="7"/>
        <v>5806</v>
      </c>
      <c r="T45" s="67">
        <f t="shared" si="7"/>
        <v>857.64</v>
      </c>
      <c r="U45" s="67">
        <f t="shared" si="7"/>
        <v>0</v>
      </c>
      <c r="V45" s="67">
        <f t="shared" si="7"/>
        <v>951.80000000000007</v>
      </c>
      <c r="W45" s="67">
        <f t="shared" si="7"/>
        <v>0</v>
      </c>
      <c r="X45" s="67">
        <f t="shared" si="7"/>
        <v>0</v>
      </c>
      <c r="Y45" s="67">
        <f t="shared" si="7"/>
        <v>651.31999999999994</v>
      </c>
      <c r="Z45" s="67">
        <f t="shared" si="7"/>
        <v>0</v>
      </c>
      <c r="AA45" s="67">
        <f t="shared" si="7"/>
        <v>0</v>
      </c>
      <c r="AB45" s="67">
        <f t="shared" si="7"/>
        <v>0</v>
      </c>
      <c r="AC45" s="67">
        <f t="shared" si="7"/>
        <v>0</v>
      </c>
      <c r="AD45" s="67">
        <f t="shared" si="7"/>
        <v>0</v>
      </c>
      <c r="AE45" s="67">
        <f t="shared" si="7"/>
        <v>62.040000000000013</v>
      </c>
      <c r="AF45" s="67">
        <f t="shared" si="7"/>
        <v>1764.3000000000002</v>
      </c>
      <c r="AG45" s="67">
        <f t="shared" si="7"/>
        <v>0</v>
      </c>
      <c r="AH45" s="67">
        <f t="shared" si="7"/>
        <v>0</v>
      </c>
      <c r="AI45" s="67">
        <f t="shared" si="7"/>
        <v>1.3199999999999876</v>
      </c>
      <c r="AJ45" s="67">
        <f t="shared" si="7"/>
        <v>0</v>
      </c>
      <c r="AK45" s="67">
        <f t="shared" si="7"/>
        <v>0</v>
      </c>
      <c r="AL45" s="67">
        <f t="shared" si="7"/>
        <v>1799.28</v>
      </c>
      <c r="AM45" s="67">
        <f t="shared" si="7"/>
        <v>0</v>
      </c>
      <c r="AN45" s="67">
        <f t="shared" si="7"/>
        <v>0</v>
      </c>
      <c r="AO45" s="67">
        <f t="shared" si="7"/>
        <v>1186.96</v>
      </c>
      <c r="AP45" s="67">
        <f t="shared" si="7"/>
        <v>-60.799999999999955</v>
      </c>
      <c r="AQ45" s="67">
        <f t="shared" si="7"/>
        <v>1839.24</v>
      </c>
      <c r="AR45" s="67">
        <f t="shared" si="7"/>
        <v>0</v>
      </c>
      <c r="AS45" s="67">
        <f t="shared" si="7"/>
        <v>4644.5200000000004</v>
      </c>
      <c r="AT45" s="67">
        <f t="shared" si="7"/>
        <v>1693.6</v>
      </c>
      <c r="AU45" s="67">
        <f t="shared" si="7"/>
        <v>0</v>
      </c>
      <c r="AV45" s="67">
        <f t="shared" si="7"/>
        <v>3649.1</v>
      </c>
      <c r="AW45" s="67">
        <f t="shared" si="7"/>
        <v>0</v>
      </c>
      <c r="AX45" s="67">
        <f t="shared" si="7"/>
        <v>1075.96</v>
      </c>
      <c r="AY45" s="67">
        <f t="shared" si="7"/>
        <v>791.44</v>
      </c>
      <c r="AZ45" s="67">
        <f t="shared" si="7"/>
        <v>-67.399999999999977</v>
      </c>
      <c r="BA45" s="67">
        <f t="shared" si="7"/>
        <v>519.80000000000007</v>
      </c>
      <c r="BB45" s="67">
        <f t="shared" si="7"/>
        <v>1490.12</v>
      </c>
      <c r="BC45" s="67">
        <f t="shared" si="7"/>
        <v>0</v>
      </c>
      <c r="BD45" s="67">
        <f t="shared" si="7"/>
        <v>0</v>
      </c>
      <c r="BE45" s="67">
        <f t="shared" si="7"/>
        <v>0</v>
      </c>
      <c r="BF45" s="67">
        <f t="shared" si="7"/>
        <v>1495.18</v>
      </c>
      <c r="BG45" s="67">
        <f t="shared" si="7"/>
        <v>83.52000000000001</v>
      </c>
      <c r="BH45" s="67">
        <f t="shared" si="7"/>
        <v>0</v>
      </c>
      <c r="BI45" s="67">
        <f t="shared" si="7"/>
        <v>1567.32</v>
      </c>
      <c r="BJ45" s="67">
        <f t="shared" si="7"/>
        <v>1353.5</v>
      </c>
      <c r="BK45" s="67">
        <f t="shared" si="7"/>
        <v>0</v>
      </c>
      <c r="BL45" s="67">
        <f t="shared" si="7"/>
        <v>0</v>
      </c>
      <c r="BM45" s="67">
        <f t="shared" si="7"/>
        <v>0</v>
      </c>
      <c r="BN45" s="67">
        <f t="shared" si="7"/>
        <v>0</v>
      </c>
      <c r="BO45" s="67">
        <f t="shared" si="7"/>
        <v>0</v>
      </c>
      <c r="BP45" s="67">
        <f t="shared" si="7"/>
        <v>0</v>
      </c>
      <c r="BQ45" s="67">
        <f t="shared" si="7"/>
        <v>0</v>
      </c>
      <c r="BR45" s="67">
        <f t="shared" si="7"/>
        <v>0</v>
      </c>
      <c r="BS45" s="67">
        <f t="shared" si="7"/>
        <v>0</v>
      </c>
      <c r="BT45" s="67">
        <f t="shared" si="7"/>
        <v>0</v>
      </c>
      <c r="BU45" s="67">
        <f t="shared" si="7"/>
        <v>0</v>
      </c>
      <c r="BV45" s="67">
        <f t="shared" si="7"/>
        <v>0</v>
      </c>
      <c r="BW45" s="67">
        <f t="shared" si="7"/>
        <v>0</v>
      </c>
      <c r="BX45" s="6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" customHeight="1" x14ac:dyDescent="0.2">
      <c r="A46" s="1"/>
      <c r="B46" s="40" t="s">
        <v>185</v>
      </c>
      <c r="C46" s="41"/>
      <c r="D46" s="42">
        <f t="shared" ref="D46:BW46" si="8">IF(D45&gt;0,RANK(D45,$D45:$BW45),"")</f>
        <v>18</v>
      </c>
      <c r="E46" s="42">
        <f t="shared" si="8"/>
        <v>5</v>
      </c>
      <c r="F46" s="42">
        <f t="shared" si="8"/>
        <v>6</v>
      </c>
      <c r="G46" s="42" t="str">
        <f t="shared" si="8"/>
        <v/>
      </c>
      <c r="H46" s="42">
        <f t="shared" si="8"/>
        <v>31</v>
      </c>
      <c r="I46" s="42">
        <f t="shared" si="8"/>
        <v>19</v>
      </c>
      <c r="J46" s="42">
        <f t="shared" si="8"/>
        <v>12</v>
      </c>
      <c r="K46" s="42">
        <f t="shared" si="8"/>
        <v>27</v>
      </c>
      <c r="L46" s="42" t="str">
        <f t="shared" si="8"/>
        <v/>
      </c>
      <c r="M46" s="42">
        <f t="shared" si="8"/>
        <v>11</v>
      </c>
      <c r="N46" s="42">
        <f t="shared" si="8"/>
        <v>20</v>
      </c>
      <c r="O46" s="42">
        <f t="shared" si="8"/>
        <v>4</v>
      </c>
      <c r="P46" s="42">
        <f t="shared" si="8"/>
        <v>30</v>
      </c>
      <c r="Q46" s="42">
        <f t="shared" si="8"/>
        <v>22</v>
      </c>
      <c r="R46" s="42">
        <f t="shared" si="8"/>
        <v>14</v>
      </c>
      <c r="S46" s="42">
        <f t="shared" si="8"/>
        <v>1</v>
      </c>
      <c r="T46" s="42">
        <f t="shared" si="8"/>
        <v>25</v>
      </c>
      <c r="U46" s="42" t="str">
        <f t="shared" si="8"/>
        <v/>
      </c>
      <c r="V46" s="42">
        <f t="shared" si="8"/>
        <v>24</v>
      </c>
      <c r="W46" s="42" t="str">
        <f t="shared" si="8"/>
        <v/>
      </c>
      <c r="X46" s="42" t="str">
        <f t="shared" si="8"/>
        <v/>
      </c>
      <c r="Y46" s="42">
        <f t="shared" si="8"/>
        <v>28</v>
      </c>
      <c r="Z46" s="42" t="str">
        <f t="shared" si="8"/>
        <v/>
      </c>
      <c r="AA46" s="42" t="str">
        <f t="shared" si="8"/>
        <v/>
      </c>
      <c r="AB46" s="42" t="str">
        <f t="shared" si="8"/>
        <v/>
      </c>
      <c r="AC46" s="42" t="str">
        <f t="shared" si="8"/>
        <v/>
      </c>
      <c r="AD46" s="42" t="str">
        <f t="shared" si="8"/>
        <v/>
      </c>
      <c r="AE46" s="42">
        <f t="shared" si="8"/>
        <v>33</v>
      </c>
      <c r="AF46" s="42">
        <f t="shared" si="8"/>
        <v>9</v>
      </c>
      <c r="AG46" s="42" t="str">
        <f t="shared" si="8"/>
        <v/>
      </c>
      <c r="AH46" s="42" t="str">
        <f t="shared" si="8"/>
        <v/>
      </c>
      <c r="AI46" s="42">
        <f t="shared" si="8"/>
        <v>34</v>
      </c>
      <c r="AJ46" s="42" t="str">
        <f t="shared" si="8"/>
        <v/>
      </c>
      <c r="AK46" s="42" t="str">
        <f t="shared" si="8"/>
        <v/>
      </c>
      <c r="AL46" s="42">
        <f t="shared" si="8"/>
        <v>8</v>
      </c>
      <c r="AM46" s="42" t="str">
        <f t="shared" si="8"/>
        <v/>
      </c>
      <c r="AN46" s="42" t="str">
        <f t="shared" si="8"/>
        <v/>
      </c>
      <c r="AO46" s="42">
        <f t="shared" si="8"/>
        <v>21</v>
      </c>
      <c r="AP46" s="42" t="str">
        <f t="shared" si="8"/>
        <v/>
      </c>
      <c r="AQ46" s="42">
        <f t="shared" si="8"/>
        <v>7</v>
      </c>
      <c r="AR46" s="42" t="str">
        <f t="shared" si="8"/>
        <v/>
      </c>
      <c r="AS46" s="42">
        <f t="shared" si="8"/>
        <v>2</v>
      </c>
      <c r="AT46" s="42">
        <f t="shared" si="8"/>
        <v>10</v>
      </c>
      <c r="AU46" s="42" t="str">
        <f t="shared" si="8"/>
        <v/>
      </c>
      <c r="AV46" s="42">
        <f t="shared" si="8"/>
        <v>3</v>
      </c>
      <c r="AW46" s="42" t="str">
        <f t="shared" si="8"/>
        <v/>
      </c>
      <c r="AX46" s="42">
        <f t="shared" si="8"/>
        <v>23</v>
      </c>
      <c r="AY46" s="42">
        <f t="shared" si="8"/>
        <v>26</v>
      </c>
      <c r="AZ46" s="42" t="str">
        <f t="shared" si="8"/>
        <v/>
      </c>
      <c r="BA46" s="42">
        <f t="shared" si="8"/>
        <v>29</v>
      </c>
      <c r="BB46" s="42">
        <f t="shared" si="8"/>
        <v>16</v>
      </c>
      <c r="BC46" s="42" t="str">
        <f t="shared" si="8"/>
        <v/>
      </c>
      <c r="BD46" s="42" t="str">
        <f t="shared" si="8"/>
        <v/>
      </c>
      <c r="BE46" s="42" t="str">
        <f t="shared" si="8"/>
        <v/>
      </c>
      <c r="BF46" s="42">
        <f t="shared" si="8"/>
        <v>15</v>
      </c>
      <c r="BG46" s="42">
        <f t="shared" si="8"/>
        <v>32</v>
      </c>
      <c r="BH46" s="42" t="str">
        <f t="shared" si="8"/>
        <v/>
      </c>
      <c r="BI46" s="42">
        <f t="shared" si="8"/>
        <v>13</v>
      </c>
      <c r="BJ46" s="42">
        <f t="shared" si="8"/>
        <v>17</v>
      </c>
      <c r="BK46" s="42" t="str">
        <f t="shared" si="8"/>
        <v/>
      </c>
      <c r="BL46" s="42" t="str">
        <f t="shared" si="8"/>
        <v/>
      </c>
      <c r="BM46" s="42" t="str">
        <f t="shared" si="8"/>
        <v/>
      </c>
      <c r="BN46" s="42" t="str">
        <f t="shared" si="8"/>
        <v/>
      </c>
      <c r="BO46" s="42" t="str">
        <f t="shared" si="8"/>
        <v/>
      </c>
      <c r="BP46" s="42" t="str">
        <f t="shared" si="8"/>
        <v/>
      </c>
      <c r="BQ46" s="42" t="str">
        <f t="shared" si="8"/>
        <v/>
      </c>
      <c r="BR46" s="42" t="str">
        <f t="shared" si="8"/>
        <v/>
      </c>
      <c r="BS46" s="42" t="str">
        <f t="shared" si="8"/>
        <v/>
      </c>
      <c r="BT46" s="42" t="str">
        <f t="shared" si="8"/>
        <v/>
      </c>
      <c r="BU46" s="42" t="str">
        <f t="shared" si="8"/>
        <v/>
      </c>
      <c r="BV46" s="42" t="str">
        <f t="shared" si="8"/>
        <v/>
      </c>
      <c r="BW46" s="42" t="str">
        <f t="shared" si="8"/>
        <v/>
      </c>
      <c r="BX46" s="6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" customHeight="1" x14ac:dyDescent="0.2">
      <c r="A47" s="1"/>
      <c r="B47" s="43"/>
      <c r="C47" s="44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2.75" customHeight="1" x14ac:dyDescent="0.2">
      <c r="A48" s="1"/>
      <c r="B48" s="6"/>
      <c r="C48" s="44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9.5" customHeight="1" x14ac:dyDescent="0.3">
      <c r="A49" s="89" t="s">
        <v>186</v>
      </c>
      <c r="B49" s="46" t="s">
        <v>187</v>
      </c>
      <c r="C49" s="47" t="s">
        <v>1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6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" customHeight="1" x14ac:dyDescent="0.2">
      <c r="A50" s="90"/>
      <c r="B50" s="50" t="s">
        <v>146</v>
      </c>
      <c r="C50" s="51" t="s">
        <v>147</v>
      </c>
      <c r="D50" s="52">
        <v>41.1</v>
      </c>
      <c r="E50" s="52">
        <v>41.6</v>
      </c>
      <c r="F50" s="52">
        <v>24.3</v>
      </c>
      <c r="G50" s="52">
        <v>35.6</v>
      </c>
      <c r="H50" s="52">
        <v>8.9</v>
      </c>
      <c r="I50" s="52">
        <v>13.7</v>
      </c>
      <c r="J50" s="52" t="s">
        <v>188</v>
      </c>
      <c r="K50" s="52">
        <v>26.5</v>
      </c>
      <c r="L50" s="53" t="s">
        <v>148</v>
      </c>
      <c r="M50" s="52">
        <v>48.5</v>
      </c>
      <c r="N50" s="52">
        <v>11.3</v>
      </c>
      <c r="O50" s="52">
        <v>16.100000000000001</v>
      </c>
      <c r="P50" s="52">
        <v>29.9</v>
      </c>
      <c r="Q50" s="52">
        <v>23.4</v>
      </c>
      <c r="R50" s="52">
        <v>13.7</v>
      </c>
      <c r="S50" s="52" t="s">
        <v>188</v>
      </c>
      <c r="T50" s="52">
        <v>25</v>
      </c>
      <c r="U50" s="53" t="s">
        <v>148</v>
      </c>
      <c r="V50" s="52" t="s">
        <v>188</v>
      </c>
      <c r="W50" s="53" t="s">
        <v>148</v>
      </c>
      <c r="X50" s="53" t="s">
        <v>148</v>
      </c>
      <c r="Y50" s="52">
        <v>36.5</v>
      </c>
      <c r="Z50" s="52">
        <v>23.5</v>
      </c>
      <c r="AA50" s="52">
        <v>15</v>
      </c>
      <c r="AB50" s="53" t="s">
        <v>148</v>
      </c>
      <c r="AC50" s="53" t="s">
        <v>148</v>
      </c>
      <c r="AD50" s="53" t="s">
        <v>148</v>
      </c>
      <c r="AE50" s="52">
        <v>21.2</v>
      </c>
      <c r="AF50" s="52">
        <v>55</v>
      </c>
      <c r="AG50" s="53" t="s">
        <v>148</v>
      </c>
      <c r="AH50" s="53" t="s">
        <v>148</v>
      </c>
      <c r="AI50" s="52">
        <v>37.5</v>
      </c>
      <c r="AJ50" s="53" t="s">
        <v>148</v>
      </c>
      <c r="AK50" s="52">
        <v>16.7</v>
      </c>
      <c r="AL50" s="52">
        <v>26.4</v>
      </c>
      <c r="AM50" s="53" t="s">
        <v>148</v>
      </c>
      <c r="AN50" s="53" t="s">
        <v>148</v>
      </c>
      <c r="AO50" s="52" t="s">
        <v>188</v>
      </c>
      <c r="AP50" s="53" t="s">
        <v>148</v>
      </c>
      <c r="AQ50" s="52">
        <v>18.600000000000001</v>
      </c>
      <c r="AR50" s="53" t="s">
        <v>148</v>
      </c>
      <c r="AS50" s="52">
        <v>15.5</v>
      </c>
      <c r="AT50" s="52">
        <v>36.6</v>
      </c>
      <c r="AU50" s="52">
        <v>18.8</v>
      </c>
      <c r="AV50" s="52">
        <v>37.200000000000003</v>
      </c>
      <c r="AW50" s="53" t="s">
        <v>148</v>
      </c>
      <c r="AX50" s="53" t="s">
        <v>148</v>
      </c>
      <c r="AY50" s="52">
        <v>16.8</v>
      </c>
      <c r="AZ50" s="52">
        <v>37.200000000000003</v>
      </c>
      <c r="BA50" s="52">
        <v>54.5</v>
      </c>
      <c r="BB50" s="52">
        <v>17.600000000000001</v>
      </c>
      <c r="BC50" s="53" t="s">
        <v>148</v>
      </c>
      <c r="BD50" s="53" t="s">
        <v>148</v>
      </c>
      <c r="BE50" s="53" t="s">
        <v>148</v>
      </c>
      <c r="BF50" s="52">
        <v>15.1</v>
      </c>
      <c r="BG50" s="52">
        <v>20.9</v>
      </c>
      <c r="BH50" s="53" t="s">
        <v>148</v>
      </c>
      <c r="BI50" s="53" t="s">
        <v>148</v>
      </c>
      <c r="BJ50" s="52">
        <v>36.700000000000003</v>
      </c>
      <c r="BK50" s="53" t="s">
        <v>148</v>
      </c>
      <c r="BL50" s="53" t="s">
        <v>148</v>
      </c>
      <c r="BM50" s="53" t="s">
        <v>148</v>
      </c>
      <c r="BN50" s="53" t="s">
        <v>148</v>
      </c>
      <c r="BO50" s="53" t="s">
        <v>148</v>
      </c>
      <c r="BP50" s="53" t="s">
        <v>148</v>
      </c>
      <c r="BQ50" s="53" t="s">
        <v>148</v>
      </c>
      <c r="BR50" s="53" t="s">
        <v>148</v>
      </c>
      <c r="BS50" s="53" t="s">
        <v>148</v>
      </c>
      <c r="BT50" s="53" t="s">
        <v>148</v>
      </c>
      <c r="BU50" s="53" t="s">
        <v>148</v>
      </c>
      <c r="BV50" s="53" t="s">
        <v>148</v>
      </c>
      <c r="BW50" s="53" t="s">
        <v>148</v>
      </c>
      <c r="BX50" s="54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2.75" customHeight="1" x14ac:dyDescent="0.2">
      <c r="A51" s="90"/>
      <c r="B51" s="32" t="s">
        <v>150</v>
      </c>
      <c r="C51" s="55" t="s">
        <v>151</v>
      </c>
      <c r="D51" s="56">
        <f t="shared" ref="D51:I51" si="9">IF(D50="x",0,IF(D50&gt;38,-(250+11*(D50-56.7)),(IF(AND(D50&lt;=38,D50&gt;22),4.4*(38-D50),80+2.2*(22-D50)))))</f>
        <v>-78.399999999999977</v>
      </c>
      <c r="E51" s="56">
        <f t="shared" si="9"/>
        <v>-83.899999999999977</v>
      </c>
      <c r="F51" s="56">
        <f t="shared" si="9"/>
        <v>60.28</v>
      </c>
      <c r="G51" s="56">
        <f t="shared" si="9"/>
        <v>10.559999999999995</v>
      </c>
      <c r="H51" s="56">
        <f t="shared" si="9"/>
        <v>108.82</v>
      </c>
      <c r="I51" s="56">
        <f t="shared" si="9"/>
        <v>98.26</v>
      </c>
      <c r="J51" s="57">
        <v>67</v>
      </c>
      <c r="K51" s="56">
        <f t="shared" ref="K51:R51" si="10">IF(K50="x",0,IF(K50&gt;38,-(250+11*(K50-56.7)),(IF(AND(K50&lt;=38,K50&gt;22),4.4*(38-K50),80+2.2*(22-K50)))))</f>
        <v>50.6</v>
      </c>
      <c r="L51" s="56">
        <f t="shared" si="10"/>
        <v>0</v>
      </c>
      <c r="M51" s="56">
        <f t="shared" si="10"/>
        <v>-159.79999999999995</v>
      </c>
      <c r="N51" s="56">
        <f t="shared" si="10"/>
        <v>103.53999999999999</v>
      </c>
      <c r="O51" s="56">
        <f t="shared" si="10"/>
        <v>92.98</v>
      </c>
      <c r="P51" s="56">
        <f t="shared" si="10"/>
        <v>35.640000000000008</v>
      </c>
      <c r="Q51" s="56">
        <f t="shared" si="10"/>
        <v>64.240000000000009</v>
      </c>
      <c r="R51" s="56">
        <f t="shared" si="10"/>
        <v>98.26</v>
      </c>
      <c r="S51" s="57">
        <v>64</v>
      </c>
      <c r="T51" s="56">
        <f t="shared" ref="T51:U51" si="11">IF(T50="x",0,IF(T50&gt;38,-(250+11*(T50-56.7)),(IF(AND(T50&lt;=38,T50&gt;22),4.4*(38-T50),80+2.2*(22-T50)))))</f>
        <v>57.2</v>
      </c>
      <c r="U51" s="56">
        <f t="shared" si="11"/>
        <v>0</v>
      </c>
      <c r="V51" s="57">
        <v>-79</v>
      </c>
      <c r="W51" s="56">
        <f t="shared" ref="W51:Z51" si="12">IF(W50="x",0,IF(W50&gt;38,-(250+11*(W50-56.7)),(IF(AND(W50&lt;=38,W50&gt;22),4.4*(38-W50),80+2.2*(22-W50)))))</f>
        <v>0</v>
      </c>
      <c r="X51" s="56">
        <f t="shared" si="12"/>
        <v>0</v>
      </c>
      <c r="Y51" s="56">
        <f t="shared" si="12"/>
        <v>6.6000000000000005</v>
      </c>
      <c r="Z51" s="56">
        <f t="shared" si="12"/>
        <v>63.800000000000004</v>
      </c>
      <c r="AA51" s="57">
        <v>95</v>
      </c>
      <c r="AB51" s="56">
        <f t="shared" ref="AB51:AN51" si="13">IF(AB50="x",0,IF(AB50&gt;38,-(250+11*(AB50-56.7)),(IF(AND(AB50&lt;=38,AB50&gt;22),4.4*(38-AB50),80+2.2*(22-AB50)))))</f>
        <v>0</v>
      </c>
      <c r="AC51" s="56">
        <f t="shared" si="13"/>
        <v>0</v>
      </c>
      <c r="AD51" s="56">
        <f t="shared" si="13"/>
        <v>0</v>
      </c>
      <c r="AE51" s="56">
        <f t="shared" si="13"/>
        <v>81.760000000000005</v>
      </c>
      <c r="AF51" s="56">
        <f t="shared" si="13"/>
        <v>-231.29999999999995</v>
      </c>
      <c r="AG51" s="56">
        <f t="shared" si="13"/>
        <v>0</v>
      </c>
      <c r="AH51" s="56">
        <f t="shared" si="13"/>
        <v>0</v>
      </c>
      <c r="AI51" s="56">
        <f t="shared" si="13"/>
        <v>2.2000000000000002</v>
      </c>
      <c r="AJ51" s="56">
        <f t="shared" si="13"/>
        <v>0</v>
      </c>
      <c r="AK51" s="56">
        <f t="shared" si="13"/>
        <v>91.66</v>
      </c>
      <c r="AL51" s="56">
        <f t="shared" si="13"/>
        <v>51.040000000000013</v>
      </c>
      <c r="AM51" s="56">
        <f t="shared" si="13"/>
        <v>0</v>
      </c>
      <c r="AN51" s="56">
        <f t="shared" si="13"/>
        <v>0</v>
      </c>
      <c r="AO51" s="57">
        <v>154</v>
      </c>
      <c r="AP51" s="56">
        <f t="shared" ref="AP51:BW51" si="14">IF(AP50="x",0,IF(AP50&gt;38,-(250+11*(AP50-56.7)),(IF(AND(AP50&lt;=38,AP50&gt;22),4.4*(38-AP50),80+2.2*(22-AP50)))))</f>
        <v>0</v>
      </c>
      <c r="AQ51" s="56">
        <f t="shared" si="14"/>
        <v>87.48</v>
      </c>
      <c r="AR51" s="56">
        <f t="shared" si="14"/>
        <v>0</v>
      </c>
      <c r="AS51" s="56">
        <f t="shared" si="14"/>
        <v>94.3</v>
      </c>
      <c r="AT51" s="56">
        <f t="shared" si="14"/>
        <v>6.1599999999999939</v>
      </c>
      <c r="AU51" s="56">
        <f t="shared" si="14"/>
        <v>87.039999999999992</v>
      </c>
      <c r="AV51" s="56">
        <f t="shared" si="14"/>
        <v>3.5199999999999876</v>
      </c>
      <c r="AW51" s="56">
        <f t="shared" si="14"/>
        <v>0</v>
      </c>
      <c r="AX51" s="56">
        <f t="shared" si="14"/>
        <v>0</v>
      </c>
      <c r="AY51" s="56">
        <f t="shared" si="14"/>
        <v>91.44</v>
      </c>
      <c r="AZ51" s="56">
        <f t="shared" si="14"/>
        <v>3.5199999999999876</v>
      </c>
      <c r="BA51" s="56">
        <f t="shared" si="14"/>
        <v>-225.79999999999995</v>
      </c>
      <c r="BB51" s="56">
        <f t="shared" si="14"/>
        <v>89.679999999999993</v>
      </c>
      <c r="BC51" s="56">
        <f t="shared" si="14"/>
        <v>0</v>
      </c>
      <c r="BD51" s="56">
        <f t="shared" si="14"/>
        <v>0</v>
      </c>
      <c r="BE51" s="56">
        <f t="shared" si="14"/>
        <v>0</v>
      </c>
      <c r="BF51" s="56">
        <f t="shared" si="14"/>
        <v>95.18</v>
      </c>
      <c r="BG51" s="56">
        <f t="shared" si="14"/>
        <v>82.42</v>
      </c>
      <c r="BH51" s="56">
        <f t="shared" si="14"/>
        <v>0</v>
      </c>
      <c r="BI51" s="56">
        <f t="shared" si="14"/>
        <v>0</v>
      </c>
      <c r="BJ51" s="56">
        <f t="shared" si="14"/>
        <v>5.7199999999999882</v>
      </c>
      <c r="BK51" s="56">
        <f t="shared" si="14"/>
        <v>0</v>
      </c>
      <c r="BL51" s="56">
        <f t="shared" si="14"/>
        <v>0</v>
      </c>
      <c r="BM51" s="56">
        <f t="shared" si="14"/>
        <v>0</v>
      </c>
      <c r="BN51" s="56">
        <f t="shared" si="14"/>
        <v>0</v>
      </c>
      <c r="BO51" s="56">
        <f t="shared" si="14"/>
        <v>0</v>
      </c>
      <c r="BP51" s="56">
        <f t="shared" si="14"/>
        <v>0</v>
      </c>
      <c r="BQ51" s="56">
        <f t="shared" si="14"/>
        <v>0</v>
      </c>
      <c r="BR51" s="56">
        <f t="shared" si="14"/>
        <v>0</v>
      </c>
      <c r="BS51" s="56">
        <f t="shared" si="14"/>
        <v>0</v>
      </c>
      <c r="BT51" s="56">
        <f t="shared" si="14"/>
        <v>0</v>
      </c>
      <c r="BU51" s="56">
        <f t="shared" si="14"/>
        <v>0</v>
      </c>
      <c r="BV51" s="56">
        <f t="shared" si="14"/>
        <v>0</v>
      </c>
      <c r="BW51" s="56">
        <f t="shared" si="14"/>
        <v>0</v>
      </c>
      <c r="BX51" s="6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2.75" customHeight="1" x14ac:dyDescent="0.2">
      <c r="A52" s="90"/>
      <c r="B52" s="32" t="s">
        <v>152</v>
      </c>
      <c r="C52" s="55">
        <v>-500</v>
      </c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6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2.75" customHeight="1" x14ac:dyDescent="0.2">
      <c r="A53" s="90"/>
      <c r="B53" s="32" t="s">
        <v>153</v>
      </c>
      <c r="C53" s="59">
        <v>100</v>
      </c>
      <c r="D53" s="57">
        <v>100</v>
      </c>
      <c r="E53" s="57">
        <v>100</v>
      </c>
      <c r="F53" s="57">
        <v>100</v>
      </c>
      <c r="G53" s="56"/>
      <c r="H53" s="57">
        <v>100</v>
      </c>
      <c r="I53" s="57">
        <v>100</v>
      </c>
      <c r="J53" s="57">
        <v>100</v>
      </c>
      <c r="K53" s="57">
        <v>100</v>
      </c>
      <c r="L53" s="56"/>
      <c r="M53" s="57">
        <v>100</v>
      </c>
      <c r="N53" s="56"/>
      <c r="O53" s="57">
        <v>100</v>
      </c>
      <c r="P53" s="57">
        <v>100</v>
      </c>
      <c r="Q53" s="60">
        <v>100</v>
      </c>
      <c r="R53" s="56"/>
      <c r="S53" s="57">
        <v>100</v>
      </c>
      <c r="T53" s="57">
        <v>100</v>
      </c>
      <c r="U53" s="56"/>
      <c r="V53" s="57">
        <v>100</v>
      </c>
      <c r="W53" s="56"/>
      <c r="X53" s="56"/>
      <c r="Y53" s="57">
        <v>100</v>
      </c>
      <c r="Z53" s="56"/>
      <c r="AA53" s="56"/>
      <c r="AB53" s="56"/>
      <c r="AC53" s="56"/>
      <c r="AD53" s="56"/>
      <c r="AE53" s="57">
        <v>100</v>
      </c>
      <c r="AF53" s="57">
        <v>100</v>
      </c>
      <c r="AG53" s="56"/>
      <c r="AH53" s="56"/>
      <c r="AI53" s="56"/>
      <c r="AJ53" s="56"/>
      <c r="AK53" s="56"/>
      <c r="AL53" s="56"/>
      <c r="AM53" s="56"/>
      <c r="AN53" s="56"/>
      <c r="AO53" s="57">
        <v>100</v>
      </c>
      <c r="AP53" s="56"/>
      <c r="AQ53" s="57">
        <v>100</v>
      </c>
      <c r="AR53" s="56"/>
      <c r="AS53" s="57">
        <v>100</v>
      </c>
      <c r="AT53" s="57">
        <v>100</v>
      </c>
      <c r="AU53" s="57">
        <v>100</v>
      </c>
      <c r="AV53" s="57">
        <v>100</v>
      </c>
      <c r="AW53" s="56"/>
      <c r="AX53" s="56"/>
      <c r="AY53" s="57">
        <v>100</v>
      </c>
      <c r="AZ53" s="57">
        <v>100</v>
      </c>
      <c r="BA53" s="57">
        <v>100</v>
      </c>
      <c r="BB53" s="56"/>
      <c r="BC53" s="56"/>
      <c r="BD53" s="56"/>
      <c r="BE53" s="56"/>
      <c r="BF53" s="57">
        <v>100</v>
      </c>
      <c r="BG53" s="57">
        <v>100</v>
      </c>
      <c r="BH53" s="56"/>
      <c r="BI53" s="56"/>
      <c r="BJ53" s="57">
        <v>100</v>
      </c>
      <c r="BK53" s="56"/>
      <c r="BL53" s="56"/>
      <c r="BM53" s="56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6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2.75" customHeight="1" x14ac:dyDescent="0.2">
      <c r="A54" s="90"/>
      <c r="B54" s="32" t="s">
        <v>154</v>
      </c>
      <c r="C54" s="33">
        <v>150</v>
      </c>
      <c r="D54" s="57">
        <v>150</v>
      </c>
      <c r="E54" s="57">
        <v>150</v>
      </c>
      <c r="F54" s="57">
        <v>150</v>
      </c>
      <c r="G54" s="56"/>
      <c r="H54" s="57">
        <v>150</v>
      </c>
      <c r="I54" s="56"/>
      <c r="J54" s="57">
        <v>150</v>
      </c>
      <c r="K54" s="57">
        <v>150</v>
      </c>
      <c r="L54" s="56"/>
      <c r="M54" s="57">
        <v>150</v>
      </c>
      <c r="N54" s="56"/>
      <c r="O54" s="57">
        <v>150</v>
      </c>
      <c r="P54" s="57">
        <v>150</v>
      </c>
      <c r="Q54" s="60">
        <v>150</v>
      </c>
      <c r="R54" s="56"/>
      <c r="S54" s="57">
        <v>150</v>
      </c>
      <c r="T54" s="57">
        <v>150</v>
      </c>
      <c r="U54" s="56"/>
      <c r="V54" s="57">
        <v>150</v>
      </c>
      <c r="W54" s="56"/>
      <c r="X54" s="56"/>
      <c r="Y54" s="57">
        <v>150</v>
      </c>
      <c r="Z54" s="56"/>
      <c r="AA54" s="56"/>
      <c r="AB54" s="56"/>
      <c r="AC54" s="56"/>
      <c r="AD54" s="56"/>
      <c r="AE54" s="57">
        <v>150</v>
      </c>
      <c r="AF54" s="57">
        <v>150</v>
      </c>
      <c r="AG54" s="56"/>
      <c r="AH54" s="56"/>
      <c r="AI54" s="56"/>
      <c r="AJ54" s="56"/>
      <c r="AK54" s="56"/>
      <c r="AL54" s="56"/>
      <c r="AM54" s="56"/>
      <c r="AN54" s="56"/>
      <c r="AO54" s="57">
        <v>150</v>
      </c>
      <c r="AP54" s="56"/>
      <c r="AQ54" s="57">
        <v>150</v>
      </c>
      <c r="AR54" s="56"/>
      <c r="AS54" s="57">
        <v>150</v>
      </c>
      <c r="AT54" s="57">
        <v>150</v>
      </c>
      <c r="AU54" s="56"/>
      <c r="AV54" s="57">
        <v>150</v>
      </c>
      <c r="AW54" s="56"/>
      <c r="AX54" s="56"/>
      <c r="AY54" s="57">
        <v>150</v>
      </c>
      <c r="AZ54" s="57">
        <v>150</v>
      </c>
      <c r="BA54" s="57">
        <v>150</v>
      </c>
      <c r="BB54" s="56"/>
      <c r="BC54" s="56"/>
      <c r="BD54" s="56"/>
      <c r="BE54" s="56"/>
      <c r="BF54" s="57">
        <v>150</v>
      </c>
      <c r="BG54" s="57">
        <v>150</v>
      </c>
      <c r="BH54" s="56"/>
      <c r="BI54" s="56"/>
      <c r="BJ54" s="57">
        <v>150</v>
      </c>
      <c r="BK54" s="56"/>
      <c r="BL54" s="56"/>
      <c r="BM54" s="56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6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2.75" customHeight="1" x14ac:dyDescent="0.2">
      <c r="A55" s="90"/>
      <c r="B55" s="32" t="s">
        <v>155</v>
      </c>
      <c r="C55" s="55">
        <v>300</v>
      </c>
      <c r="D55" s="56"/>
      <c r="E55" s="57">
        <v>300</v>
      </c>
      <c r="F55" s="57">
        <v>300</v>
      </c>
      <c r="G55" s="56"/>
      <c r="H55" s="56"/>
      <c r="I55" s="56"/>
      <c r="J55" s="56"/>
      <c r="K55" s="56"/>
      <c r="L55" s="56"/>
      <c r="M55" s="57">
        <v>300</v>
      </c>
      <c r="N55" s="56"/>
      <c r="O55" s="57">
        <v>300</v>
      </c>
      <c r="P55" s="56"/>
      <c r="Q55" s="60">
        <v>300</v>
      </c>
      <c r="R55" s="56"/>
      <c r="S55" s="57">
        <v>300</v>
      </c>
      <c r="T55" s="57">
        <v>300</v>
      </c>
      <c r="U55" s="56"/>
      <c r="V55" s="57">
        <v>300</v>
      </c>
      <c r="W55" s="56"/>
      <c r="X55" s="56"/>
      <c r="Y55" s="57">
        <v>300</v>
      </c>
      <c r="Z55" s="56"/>
      <c r="AA55" s="56"/>
      <c r="AB55" s="56"/>
      <c r="AC55" s="56"/>
      <c r="AD55" s="56"/>
      <c r="AE55" s="57">
        <v>300</v>
      </c>
      <c r="AF55" s="56"/>
      <c r="AG55" s="56"/>
      <c r="AH55" s="56"/>
      <c r="AI55" s="56"/>
      <c r="AJ55" s="56"/>
      <c r="AK55" s="56"/>
      <c r="AL55" s="56"/>
      <c r="AM55" s="56"/>
      <c r="AN55" s="56"/>
      <c r="AO55" s="57">
        <v>300</v>
      </c>
      <c r="AP55" s="56"/>
      <c r="AQ55" s="57">
        <v>300</v>
      </c>
      <c r="AR55" s="56"/>
      <c r="AS55" s="57">
        <v>300</v>
      </c>
      <c r="AT55" s="57">
        <v>300</v>
      </c>
      <c r="AU55" s="56"/>
      <c r="AV55" s="57">
        <v>300</v>
      </c>
      <c r="AW55" s="56"/>
      <c r="AX55" s="56"/>
      <c r="AY55" s="56"/>
      <c r="AZ55" s="57">
        <v>300</v>
      </c>
      <c r="BA55" s="57">
        <v>300</v>
      </c>
      <c r="BB55" s="56"/>
      <c r="BC55" s="56"/>
      <c r="BD55" s="56"/>
      <c r="BE55" s="56"/>
      <c r="BF55" s="56"/>
      <c r="BG55" s="56"/>
      <c r="BH55" s="56"/>
      <c r="BI55" s="56"/>
      <c r="BJ55" s="57">
        <v>300</v>
      </c>
      <c r="BK55" s="56"/>
      <c r="BL55" s="56"/>
      <c r="BM55" s="56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6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2.75" customHeight="1" x14ac:dyDescent="0.2">
      <c r="A56" s="90"/>
      <c r="B56" s="32" t="s">
        <v>156</v>
      </c>
      <c r="C56" s="61" t="s">
        <v>157</v>
      </c>
      <c r="D56" s="56"/>
      <c r="E56" s="57">
        <v>400</v>
      </c>
      <c r="F56" s="57">
        <v>400</v>
      </c>
      <c r="G56" s="56"/>
      <c r="H56" s="56"/>
      <c r="I56" s="57">
        <v>200</v>
      </c>
      <c r="J56" s="57">
        <v>400</v>
      </c>
      <c r="K56" s="57">
        <v>400</v>
      </c>
      <c r="L56" s="56"/>
      <c r="M56" s="56"/>
      <c r="N56" s="56"/>
      <c r="O56" s="56"/>
      <c r="P56" s="57">
        <v>200</v>
      </c>
      <c r="Q56" s="60">
        <v>200</v>
      </c>
      <c r="R56" s="56"/>
      <c r="S56" s="57">
        <v>200</v>
      </c>
      <c r="T56" s="57">
        <v>400</v>
      </c>
      <c r="U56" s="56"/>
      <c r="V56" s="57">
        <v>400</v>
      </c>
      <c r="W56" s="56"/>
      <c r="X56" s="56"/>
      <c r="Y56" s="57">
        <v>400</v>
      </c>
      <c r="Z56" s="56"/>
      <c r="AA56" s="56"/>
      <c r="AB56" s="56"/>
      <c r="AC56" s="56"/>
      <c r="AD56" s="56"/>
      <c r="AE56" s="57">
        <v>400</v>
      </c>
      <c r="AF56" s="57">
        <v>400</v>
      </c>
      <c r="AG56" s="56"/>
      <c r="AH56" s="56"/>
      <c r="AI56" s="56"/>
      <c r="AJ56" s="56"/>
      <c r="AK56" s="56"/>
      <c r="AL56" s="56"/>
      <c r="AM56" s="56"/>
      <c r="AN56" s="56"/>
      <c r="AO56" s="57">
        <v>400</v>
      </c>
      <c r="AP56" s="56"/>
      <c r="AQ56" s="57">
        <v>400</v>
      </c>
      <c r="AR56" s="56"/>
      <c r="AS56" s="57">
        <v>400</v>
      </c>
      <c r="AT56" s="57">
        <v>400</v>
      </c>
      <c r="AU56" s="56"/>
      <c r="AV56" s="57">
        <v>200</v>
      </c>
      <c r="AW56" s="56"/>
      <c r="AX56" s="56"/>
      <c r="AY56" s="57">
        <v>400</v>
      </c>
      <c r="AZ56" s="57">
        <v>400</v>
      </c>
      <c r="BA56" s="56"/>
      <c r="BB56" s="56"/>
      <c r="BC56" s="56"/>
      <c r="BD56" s="56"/>
      <c r="BE56" s="56"/>
      <c r="BF56" s="57">
        <v>400</v>
      </c>
      <c r="BG56" s="56"/>
      <c r="BH56" s="56"/>
      <c r="BI56" s="56"/>
      <c r="BJ56" s="56"/>
      <c r="BK56" s="56"/>
      <c r="BL56" s="56"/>
      <c r="BM56" s="56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6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2.75" customHeight="1" x14ac:dyDescent="0.2">
      <c r="A57" s="90"/>
      <c r="B57" s="32" t="s">
        <v>158</v>
      </c>
      <c r="C57" s="61" t="s">
        <v>159</v>
      </c>
      <c r="D57" s="57">
        <v>800</v>
      </c>
      <c r="E57" s="57">
        <v>800</v>
      </c>
      <c r="F57" s="57">
        <v>800</v>
      </c>
      <c r="G57" s="56"/>
      <c r="H57" s="57">
        <v>800</v>
      </c>
      <c r="I57" s="57">
        <v>800</v>
      </c>
      <c r="J57" s="57">
        <v>800</v>
      </c>
      <c r="K57" s="57">
        <v>800</v>
      </c>
      <c r="L57" s="56"/>
      <c r="M57" s="57">
        <v>800</v>
      </c>
      <c r="N57" s="56"/>
      <c r="O57" s="57">
        <v>800</v>
      </c>
      <c r="P57" s="57">
        <v>800</v>
      </c>
      <c r="Q57" s="60">
        <v>800</v>
      </c>
      <c r="R57" s="56"/>
      <c r="S57" s="57">
        <v>800</v>
      </c>
      <c r="T57" s="57">
        <v>800</v>
      </c>
      <c r="U57" s="56"/>
      <c r="V57" s="57">
        <v>800</v>
      </c>
      <c r="W57" s="56"/>
      <c r="X57" s="56"/>
      <c r="Y57" s="57">
        <v>400</v>
      </c>
      <c r="Z57" s="56"/>
      <c r="AA57" s="56"/>
      <c r="AB57" s="56"/>
      <c r="AC57" s="56"/>
      <c r="AD57" s="56"/>
      <c r="AE57" s="56"/>
      <c r="AF57" s="57">
        <v>800</v>
      </c>
      <c r="AG57" s="56"/>
      <c r="AH57" s="56"/>
      <c r="AI57" s="56"/>
      <c r="AJ57" s="56"/>
      <c r="AK57" s="56"/>
      <c r="AL57" s="56"/>
      <c r="AM57" s="56"/>
      <c r="AN57" s="56"/>
      <c r="AO57" s="57">
        <v>800</v>
      </c>
      <c r="AP57" s="56"/>
      <c r="AQ57" s="57">
        <v>800</v>
      </c>
      <c r="AR57" s="56"/>
      <c r="AS57" s="57">
        <v>800</v>
      </c>
      <c r="AT57" s="57">
        <v>800</v>
      </c>
      <c r="AU57" s="56"/>
      <c r="AV57" s="57">
        <v>800</v>
      </c>
      <c r="AW57" s="56"/>
      <c r="AX57" s="56"/>
      <c r="AY57" s="57">
        <v>800</v>
      </c>
      <c r="AZ57" s="57">
        <v>800</v>
      </c>
      <c r="BA57" s="57">
        <v>700</v>
      </c>
      <c r="BB57" s="56"/>
      <c r="BC57" s="56"/>
      <c r="BD57" s="56"/>
      <c r="BE57" s="56"/>
      <c r="BF57" s="57">
        <v>800</v>
      </c>
      <c r="BG57" s="56"/>
      <c r="BH57" s="56"/>
      <c r="BI57" s="56"/>
      <c r="BJ57" s="57">
        <v>800</v>
      </c>
      <c r="BK57" s="56"/>
      <c r="BL57" s="56"/>
      <c r="BM57" s="56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6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2.75" customHeight="1" x14ac:dyDescent="0.2">
      <c r="A58" s="90"/>
      <c r="B58" s="32" t="s">
        <v>160</v>
      </c>
      <c r="C58" s="61" t="s">
        <v>161</v>
      </c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8"/>
      <c r="R58" s="56"/>
      <c r="S58" s="57">
        <v>200</v>
      </c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6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2.75" customHeight="1" x14ac:dyDescent="0.2">
      <c r="A59" s="90"/>
      <c r="B59" s="32" t="s">
        <v>162</v>
      </c>
      <c r="C59" s="55" t="s">
        <v>163</v>
      </c>
      <c r="D59" s="57">
        <v>100</v>
      </c>
      <c r="E59" s="56"/>
      <c r="F59" s="56"/>
      <c r="G59" s="56"/>
      <c r="H59" s="56"/>
      <c r="I59" s="56"/>
      <c r="J59" s="57">
        <v>100</v>
      </c>
      <c r="K59" s="57">
        <v>50</v>
      </c>
      <c r="L59" s="56"/>
      <c r="M59" s="57">
        <v>100</v>
      </c>
      <c r="N59" s="56"/>
      <c r="O59" s="56"/>
      <c r="P59" s="56"/>
      <c r="Q59" s="60">
        <v>100</v>
      </c>
      <c r="R59" s="56"/>
      <c r="S59" s="56"/>
      <c r="T59" s="57">
        <v>50</v>
      </c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7">
        <v>50</v>
      </c>
      <c r="AF59" s="57">
        <v>50</v>
      </c>
      <c r="AG59" s="56"/>
      <c r="AH59" s="56"/>
      <c r="AI59" s="56"/>
      <c r="AJ59" s="56"/>
      <c r="AK59" s="56"/>
      <c r="AL59" s="56"/>
      <c r="AM59" s="56"/>
      <c r="AN59" s="56"/>
      <c r="AO59" s="57">
        <v>50</v>
      </c>
      <c r="AP59" s="56"/>
      <c r="AQ59" s="57">
        <v>100</v>
      </c>
      <c r="AR59" s="56"/>
      <c r="AS59" s="57">
        <v>100</v>
      </c>
      <c r="AT59" s="57">
        <v>100</v>
      </c>
      <c r="AU59" s="56"/>
      <c r="AV59" s="56"/>
      <c r="AW59" s="56"/>
      <c r="AX59" s="56"/>
      <c r="AY59" s="56"/>
      <c r="AZ59" s="57">
        <v>200</v>
      </c>
      <c r="BA59" s="57">
        <v>50</v>
      </c>
      <c r="BB59" s="56"/>
      <c r="BC59" s="56"/>
      <c r="BD59" s="56"/>
      <c r="BE59" s="56"/>
      <c r="BF59" s="57">
        <v>50</v>
      </c>
      <c r="BG59" s="56"/>
      <c r="BH59" s="56"/>
      <c r="BI59" s="56"/>
      <c r="BJ59" s="57">
        <v>100</v>
      </c>
      <c r="BK59" s="56"/>
      <c r="BL59" s="56"/>
      <c r="BM59" s="56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6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2.75" customHeight="1" x14ac:dyDescent="0.2">
      <c r="A60" s="90"/>
      <c r="B60" s="32" t="s">
        <v>164</v>
      </c>
      <c r="C60" s="62">
        <v>300600</v>
      </c>
      <c r="D60" s="56"/>
      <c r="E60" s="57">
        <v>600</v>
      </c>
      <c r="F60" s="57">
        <v>900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7">
        <v>300</v>
      </c>
      <c r="R60" s="56"/>
      <c r="S60" s="56"/>
      <c r="T60" s="56"/>
      <c r="U60" s="56"/>
      <c r="V60" s="56"/>
      <c r="W60" s="56"/>
      <c r="X60" s="56"/>
      <c r="Y60" s="57">
        <v>300</v>
      </c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7">
        <v>300</v>
      </c>
      <c r="AU60" s="56"/>
      <c r="AV60" s="57">
        <v>300</v>
      </c>
      <c r="AW60" s="56"/>
      <c r="AX60" s="56"/>
      <c r="AY60" s="56"/>
      <c r="AZ60" s="57">
        <v>300</v>
      </c>
      <c r="BA60" s="57">
        <v>300</v>
      </c>
      <c r="BB60" s="56"/>
      <c r="BC60" s="56"/>
      <c r="BD60" s="56"/>
      <c r="BE60" s="56"/>
      <c r="BF60" s="57">
        <v>300</v>
      </c>
      <c r="BG60" s="56"/>
      <c r="BH60" s="56"/>
      <c r="BI60" s="56"/>
      <c r="BJ60" s="56"/>
      <c r="BK60" s="56"/>
      <c r="BL60" s="56"/>
      <c r="BM60" s="56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6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2.75" customHeight="1" x14ac:dyDescent="0.2">
      <c r="A61" s="90"/>
      <c r="B61" s="32" t="s">
        <v>165</v>
      </c>
      <c r="C61" s="63">
        <v>300</v>
      </c>
      <c r="D61" s="56"/>
      <c r="E61" s="57">
        <v>300</v>
      </c>
      <c r="F61" s="57">
        <v>300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6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31.5" customHeight="1" x14ac:dyDescent="0.2">
      <c r="A62" s="90"/>
      <c r="B62" s="64" t="s">
        <v>166</v>
      </c>
      <c r="C62" s="65" t="s">
        <v>167</v>
      </c>
      <c r="D62" s="57">
        <v>700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6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2.75" customHeight="1" x14ac:dyDescent="0.2">
      <c r="A63" s="90"/>
      <c r="B63" s="32" t="s">
        <v>168</v>
      </c>
      <c r="C63" s="63">
        <v>400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7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6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31.5" customHeight="1" x14ac:dyDescent="0.2">
      <c r="A64" s="90"/>
      <c r="B64" s="64" t="s">
        <v>169</v>
      </c>
      <c r="C64" s="66" t="s">
        <v>170</v>
      </c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7">
        <v>2000</v>
      </c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6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2.75" customHeight="1" x14ac:dyDescent="0.2">
      <c r="A65" s="90"/>
      <c r="B65" s="32" t="s">
        <v>171</v>
      </c>
      <c r="C65" s="63">
        <v>400</v>
      </c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200</v>
      </c>
      <c r="P65" s="56"/>
      <c r="Q65" s="56"/>
      <c r="R65" s="56"/>
      <c r="S65" s="57">
        <v>400</v>
      </c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6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2.75" customHeight="1" x14ac:dyDescent="0.2">
      <c r="A66" s="90"/>
      <c r="B66" s="32" t="s">
        <v>172</v>
      </c>
      <c r="C66" s="33">
        <v>500</v>
      </c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6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2.75" customHeight="1" x14ac:dyDescent="0.2">
      <c r="A67" s="90"/>
      <c r="B67" s="32" t="s">
        <v>173</v>
      </c>
      <c r="C67" s="33">
        <v>1000</v>
      </c>
      <c r="D67" s="56"/>
      <c r="E67" s="57">
        <v>1000</v>
      </c>
      <c r="F67" s="56"/>
      <c r="G67" s="56"/>
      <c r="H67" s="56"/>
      <c r="I67" s="56"/>
      <c r="J67" s="57">
        <v>1000</v>
      </c>
      <c r="K67" s="56"/>
      <c r="L67" s="56"/>
      <c r="M67" s="56"/>
      <c r="N67" s="56"/>
      <c r="O67" s="57">
        <v>1000</v>
      </c>
      <c r="P67" s="56"/>
      <c r="Q67" s="56"/>
      <c r="R67" s="56"/>
      <c r="S67" s="57">
        <v>1000</v>
      </c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7">
        <v>1000</v>
      </c>
      <c r="AG67" s="56"/>
      <c r="AH67" s="56"/>
      <c r="AI67" s="56"/>
      <c r="AJ67" s="56"/>
      <c r="AK67" s="56"/>
      <c r="AL67" s="56"/>
      <c r="AM67" s="56"/>
      <c r="AN67" s="56"/>
      <c r="AO67" s="57">
        <v>1000</v>
      </c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6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2.75" customHeight="1" x14ac:dyDescent="0.2">
      <c r="A68" s="90"/>
      <c r="B68" s="32" t="s">
        <v>174</v>
      </c>
      <c r="C68" s="33" t="s">
        <v>175</v>
      </c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7">
        <v>400</v>
      </c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7">
        <v>400</v>
      </c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6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2.75" customHeight="1" x14ac:dyDescent="0.2">
      <c r="A69" s="90"/>
      <c r="B69" s="32" t="s">
        <v>176</v>
      </c>
      <c r="C69" s="33">
        <v>400</v>
      </c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6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31.5" customHeight="1" x14ac:dyDescent="0.2">
      <c r="A70" s="90"/>
      <c r="B70" s="32" t="s">
        <v>177</v>
      </c>
      <c r="C70" s="66" t="s">
        <v>178</v>
      </c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6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2.75" customHeight="1" x14ac:dyDescent="0.2">
      <c r="A71" s="90"/>
      <c r="B71" s="32" t="s">
        <v>179</v>
      </c>
      <c r="C71" s="33">
        <v>500</v>
      </c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500</v>
      </c>
      <c r="P71" s="56"/>
      <c r="Q71" s="56"/>
      <c r="R71" s="56"/>
      <c r="S71" s="57">
        <v>500</v>
      </c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7">
        <v>500</v>
      </c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6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2.75" customHeight="1" x14ac:dyDescent="0.2">
      <c r="A72" s="90"/>
      <c r="B72" s="32" t="s">
        <v>180</v>
      </c>
      <c r="C72" s="33">
        <v>1500</v>
      </c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1500</v>
      </c>
      <c r="P72" s="56"/>
      <c r="Q72" s="56"/>
      <c r="R72" s="56"/>
      <c r="S72" s="57">
        <v>1500</v>
      </c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6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2.75" customHeight="1" x14ac:dyDescent="0.2">
      <c r="A73" s="90"/>
      <c r="B73" s="32" t="s">
        <v>181</v>
      </c>
      <c r="C73" s="33">
        <v>1000</v>
      </c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6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2.75" customHeight="1" x14ac:dyDescent="0.2">
      <c r="A74" s="91"/>
      <c r="B74" s="32" t="s">
        <v>182</v>
      </c>
      <c r="C74" s="55" t="s">
        <v>183</v>
      </c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6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2.75" customHeight="1" x14ac:dyDescent="0.2">
      <c r="A75" s="1"/>
      <c r="B75" s="37" t="s">
        <v>189</v>
      </c>
      <c r="C75" s="38"/>
      <c r="D75" s="67">
        <f t="shared" ref="D75:BW75" si="15">SUM(D50:D74)</f>
        <v>1812.7</v>
      </c>
      <c r="E75" s="67">
        <f t="shared" si="15"/>
        <v>3607.7</v>
      </c>
      <c r="F75" s="67">
        <f t="shared" si="15"/>
        <v>3034.58</v>
      </c>
      <c r="G75" s="67">
        <f t="shared" si="15"/>
        <v>46.16</v>
      </c>
      <c r="H75" s="67">
        <f t="shared" si="15"/>
        <v>1167.72</v>
      </c>
      <c r="I75" s="67">
        <f t="shared" si="15"/>
        <v>1211.96</v>
      </c>
      <c r="J75" s="67">
        <f t="shared" si="15"/>
        <v>2617</v>
      </c>
      <c r="K75" s="67">
        <f t="shared" si="15"/>
        <v>1577.1</v>
      </c>
      <c r="L75" s="67">
        <f t="shared" si="15"/>
        <v>0</v>
      </c>
      <c r="M75" s="67">
        <f t="shared" si="15"/>
        <v>1338.7</v>
      </c>
      <c r="N75" s="67">
        <f t="shared" si="15"/>
        <v>114.83999999999999</v>
      </c>
      <c r="O75" s="67">
        <f t="shared" si="15"/>
        <v>4659.08</v>
      </c>
      <c r="P75" s="67">
        <f t="shared" si="15"/>
        <v>1315.54</v>
      </c>
      <c r="Q75" s="67">
        <f t="shared" si="15"/>
        <v>2037.6399999999999</v>
      </c>
      <c r="R75" s="67">
        <f t="shared" si="15"/>
        <v>111.96000000000001</v>
      </c>
      <c r="S75" s="67">
        <f t="shared" si="15"/>
        <v>7614</v>
      </c>
      <c r="T75" s="67">
        <f t="shared" si="15"/>
        <v>1882.2</v>
      </c>
      <c r="U75" s="67">
        <f t="shared" si="15"/>
        <v>0</v>
      </c>
      <c r="V75" s="67">
        <f t="shared" si="15"/>
        <v>1671</v>
      </c>
      <c r="W75" s="67">
        <f t="shared" si="15"/>
        <v>0</v>
      </c>
      <c r="X75" s="67">
        <f t="shared" si="15"/>
        <v>0</v>
      </c>
      <c r="Y75" s="67">
        <f t="shared" si="15"/>
        <v>1693.1</v>
      </c>
      <c r="Z75" s="67">
        <f t="shared" si="15"/>
        <v>87.300000000000011</v>
      </c>
      <c r="AA75" s="67">
        <f t="shared" si="15"/>
        <v>110</v>
      </c>
      <c r="AB75" s="67">
        <f t="shared" si="15"/>
        <v>0</v>
      </c>
      <c r="AC75" s="67">
        <f t="shared" si="15"/>
        <v>0</v>
      </c>
      <c r="AD75" s="67">
        <f t="shared" si="15"/>
        <v>0</v>
      </c>
      <c r="AE75" s="67">
        <f t="shared" si="15"/>
        <v>1102.96</v>
      </c>
      <c r="AF75" s="67">
        <f t="shared" si="15"/>
        <v>3223.7</v>
      </c>
      <c r="AG75" s="67">
        <f t="shared" si="15"/>
        <v>0</v>
      </c>
      <c r="AH75" s="67">
        <f t="shared" si="15"/>
        <v>0</v>
      </c>
      <c r="AI75" s="67">
        <f t="shared" si="15"/>
        <v>39.700000000000003</v>
      </c>
      <c r="AJ75" s="67">
        <f t="shared" si="15"/>
        <v>0</v>
      </c>
      <c r="AK75" s="67">
        <f t="shared" si="15"/>
        <v>108.36</v>
      </c>
      <c r="AL75" s="67">
        <f t="shared" si="15"/>
        <v>77.440000000000012</v>
      </c>
      <c r="AM75" s="67">
        <f t="shared" si="15"/>
        <v>0</v>
      </c>
      <c r="AN75" s="67">
        <f t="shared" si="15"/>
        <v>0</v>
      </c>
      <c r="AO75" s="67">
        <f t="shared" si="15"/>
        <v>2954</v>
      </c>
      <c r="AP75" s="67">
        <f t="shared" si="15"/>
        <v>0</v>
      </c>
      <c r="AQ75" s="67">
        <f t="shared" si="15"/>
        <v>1956.08</v>
      </c>
      <c r="AR75" s="67">
        <f t="shared" si="15"/>
        <v>0</v>
      </c>
      <c r="AS75" s="67">
        <f t="shared" si="15"/>
        <v>1959.8</v>
      </c>
      <c r="AT75" s="67">
        <f t="shared" si="15"/>
        <v>2192.7600000000002</v>
      </c>
      <c r="AU75" s="67">
        <f t="shared" si="15"/>
        <v>205.83999999999997</v>
      </c>
      <c r="AV75" s="67">
        <f t="shared" si="15"/>
        <v>1890.72</v>
      </c>
      <c r="AW75" s="67">
        <f t="shared" si="15"/>
        <v>0</v>
      </c>
      <c r="AX75" s="67">
        <f t="shared" si="15"/>
        <v>0</v>
      </c>
      <c r="AY75" s="67">
        <f t="shared" si="15"/>
        <v>1558.24</v>
      </c>
      <c r="AZ75" s="67">
        <f t="shared" si="15"/>
        <v>2290.7200000000003</v>
      </c>
      <c r="BA75" s="67">
        <f t="shared" si="15"/>
        <v>1428.7</v>
      </c>
      <c r="BB75" s="67">
        <f t="shared" si="15"/>
        <v>107.28</v>
      </c>
      <c r="BC75" s="67">
        <f t="shared" si="15"/>
        <v>0</v>
      </c>
      <c r="BD75" s="67">
        <f t="shared" si="15"/>
        <v>0</v>
      </c>
      <c r="BE75" s="67">
        <f t="shared" si="15"/>
        <v>0</v>
      </c>
      <c r="BF75" s="67">
        <f t="shared" si="15"/>
        <v>1910.28</v>
      </c>
      <c r="BG75" s="67">
        <f t="shared" si="15"/>
        <v>353.32</v>
      </c>
      <c r="BH75" s="67">
        <f t="shared" si="15"/>
        <v>0</v>
      </c>
      <c r="BI75" s="67">
        <f t="shared" si="15"/>
        <v>0</v>
      </c>
      <c r="BJ75" s="67">
        <f t="shared" si="15"/>
        <v>1492.42</v>
      </c>
      <c r="BK75" s="67">
        <f t="shared" si="15"/>
        <v>0</v>
      </c>
      <c r="BL75" s="67">
        <f t="shared" si="15"/>
        <v>0</v>
      </c>
      <c r="BM75" s="67">
        <f t="shared" si="15"/>
        <v>0</v>
      </c>
      <c r="BN75" s="67">
        <f t="shared" si="15"/>
        <v>0</v>
      </c>
      <c r="BO75" s="67">
        <f t="shared" si="15"/>
        <v>0</v>
      </c>
      <c r="BP75" s="67">
        <f t="shared" si="15"/>
        <v>0</v>
      </c>
      <c r="BQ75" s="67">
        <f t="shared" si="15"/>
        <v>0</v>
      </c>
      <c r="BR75" s="67">
        <f t="shared" si="15"/>
        <v>0</v>
      </c>
      <c r="BS75" s="67">
        <f t="shared" si="15"/>
        <v>0</v>
      </c>
      <c r="BT75" s="67">
        <f t="shared" si="15"/>
        <v>0</v>
      </c>
      <c r="BU75" s="67">
        <f t="shared" si="15"/>
        <v>0</v>
      </c>
      <c r="BV75" s="67">
        <f t="shared" si="15"/>
        <v>0</v>
      </c>
      <c r="BW75" s="67">
        <f t="shared" si="15"/>
        <v>0</v>
      </c>
      <c r="BX75" s="6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" customHeight="1" x14ac:dyDescent="0.2">
      <c r="A76" s="1"/>
      <c r="B76" s="40" t="s">
        <v>190</v>
      </c>
      <c r="C76" s="41"/>
      <c r="D76" s="42">
        <f t="shared" ref="D76:BW76" si="16">IF(D75&gt;0,RANK(D75,$D75:$BW75),"")</f>
        <v>16</v>
      </c>
      <c r="E76" s="42">
        <f t="shared" si="16"/>
        <v>3</v>
      </c>
      <c r="F76" s="42">
        <f t="shared" si="16"/>
        <v>5</v>
      </c>
      <c r="G76" s="42">
        <f t="shared" si="16"/>
        <v>37</v>
      </c>
      <c r="H76" s="42">
        <f t="shared" si="16"/>
        <v>26</v>
      </c>
      <c r="I76" s="42">
        <f t="shared" si="16"/>
        <v>25</v>
      </c>
      <c r="J76" s="42">
        <f t="shared" si="16"/>
        <v>7</v>
      </c>
      <c r="K76" s="42">
        <f t="shared" si="16"/>
        <v>19</v>
      </c>
      <c r="L76" s="42" t="str">
        <f t="shared" si="16"/>
        <v/>
      </c>
      <c r="M76" s="42">
        <f t="shared" si="16"/>
        <v>23</v>
      </c>
      <c r="N76" s="42">
        <f t="shared" si="16"/>
        <v>30</v>
      </c>
      <c r="O76" s="42">
        <f t="shared" si="16"/>
        <v>2</v>
      </c>
      <c r="P76" s="42">
        <f t="shared" si="16"/>
        <v>24</v>
      </c>
      <c r="Q76" s="42">
        <f t="shared" si="16"/>
        <v>10</v>
      </c>
      <c r="R76" s="42">
        <f t="shared" si="16"/>
        <v>31</v>
      </c>
      <c r="S76" s="42">
        <f t="shared" si="16"/>
        <v>1</v>
      </c>
      <c r="T76" s="42">
        <f t="shared" si="16"/>
        <v>15</v>
      </c>
      <c r="U76" s="42" t="str">
        <f t="shared" si="16"/>
        <v/>
      </c>
      <c r="V76" s="42">
        <f t="shared" si="16"/>
        <v>18</v>
      </c>
      <c r="W76" s="42" t="str">
        <f t="shared" si="16"/>
        <v/>
      </c>
      <c r="X76" s="42" t="str">
        <f t="shared" si="16"/>
        <v/>
      </c>
      <c r="Y76" s="42">
        <f t="shared" si="16"/>
        <v>17</v>
      </c>
      <c r="Z76" s="42">
        <f t="shared" si="16"/>
        <v>35</v>
      </c>
      <c r="AA76" s="42">
        <f t="shared" si="16"/>
        <v>32</v>
      </c>
      <c r="AB76" s="42" t="str">
        <f t="shared" si="16"/>
        <v/>
      </c>
      <c r="AC76" s="42" t="str">
        <f t="shared" si="16"/>
        <v/>
      </c>
      <c r="AD76" s="42" t="str">
        <f t="shared" si="16"/>
        <v/>
      </c>
      <c r="AE76" s="42">
        <f t="shared" si="16"/>
        <v>27</v>
      </c>
      <c r="AF76" s="42">
        <f t="shared" si="16"/>
        <v>4</v>
      </c>
      <c r="AG76" s="42" t="str">
        <f t="shared" si="16"/>
        <v/>
      </c>
      <c r="AH76" s="42" t="str">
        <f t="shared" si="16"/>
        <v/>
      </c>
      <c r="AI76" s="42">
        <f t="shared" si="16"/>
        <v>38</v>
      </c>
      <c r="AJ76" s="42" t="str">
        <f t="shared" si="16"/>
        <v/>
      </c>
      <c r="AK76" s="42">
        <f t="shared" si="16"/>
        <v>33</v>
      </c>
      <c r="AL76" s="42">
        <f t="shared" si="16"/>
        <v>36</v>
      </c>
      <c r="AM76" s="42" t="str">
        <f t="shared" si="16"/>
        <v/>
      </c>
      <c r="AN76" s="42" t="str">
        <f t="shared" si="16"/>
        <v/>
      </c>
      <c r="AO76" s="42">
        <f t="shared" si="16"/>
        <v>6</v>
      </c>
      <c r="AP76" s="42" t="str">
        <f t="shared" si="16"/>
        <v/>
      </c>
      <c r="AQ76" s="42">
        <f t="shared" si="16"/>
        <v>12</v>
      </c>
      <c r="AR76" s="42" t="str">
        <f t="shared" si="16"/>
        <v/>
      </c>
      <c r="AS76" s="42">
        <f t="shared" si="16"/>
        <v>11</v>
      </c>
      <c r="AT76" s="42">
        <f t="shared" si="16"/>
        <v>9</v>
      </c>
      <c r="AU76" s="42">
        <f t="shared" si="16"/>
        <v>29</v>
      </c>
      <c r="AV76" s="42">
        <f t="shared" si="16"/>
        <v>14</v>
      </c>
      <c r="AW76" s="42" t="str">
        <f t="shared" si="16"/>
        <v/>
      </c>
      <c r="AX76" s="42" t="str">
        <f t="shared" si="16"/>
        <v/>
      </c>
      <c r="AY76" s="42">
        <f t="shared" si="16"/>
        <v>20</v>
      </c>
      <c r="AZ76" s="42">
        <f t="shared" si="16"/>
        <v>8</v>
      </c>
      <c r="BA76" s="42">
        <f t="shared" si="16"/>
        <v>22</v>
      </c>
      <c r="BB76" s="42">
        <f t="shared" si="16"/>
        <v>34</v>
      </c>
      <c r="BC76" s="42" t="str">
        <f t="shared" si="16"/>
        <v/>
      </c>
      <c r="BD76" s="42" t="str">
        <f t="shared" si="16"/>
        <v/>
      </c>
      <c r="BE76" s="42" t="str">
        <f t="shared" si="16"/>
        <v/>
      </c>
      <c r="BF76" s="42">
        <f t="shared" si="16"/>
        <v>13</v>
      </c>
      <c r="BG76" s="42">
        <f t="shared" si="16"/>
        <v>28</v>
      </c>
      <c r="BH76" s="42" t="str">
        <f t="shared" si="16"/>
        <v/>
      </c>
      <c r="BI76" s="42" t="str">
        <f t="shared" si="16"/>
        <v/>
      </c>
      <c r="BJ76" s="42">
        <f t="shared" si="16"/>
        <v>21</v>
      </c>
      <c r="BK76" s="42" t="str">
        <f t="shared" si="16"/>
        <v/>
      </c>
      <c r="BL76" s="42" t="str">
        <f t="shared" si="16"/>
        <v/>
      </c>
      <c r="BM76" s="42" t="str">
        <f t="shared" si="16"/>
        <v/>
      </c>
      <c r="BN76" s="42" t="str">
        <f t="shared" si="16"/>
        <v/>
      </c>
      <c r="BO76" s="42" t="str">
        <f t="shared" si="16"/>
        <v/>
      </c>
      <c r="BP76" s="42" t="str">
        <f t="shared" si="16"/>
        <v/>
      </c>
      <c r="BQ76" s="42" t="str">
        <f t="shared" si="16"/>
        <v/>
      </c>
      <c r="BR76" s="42" t="str">
        <f t="shared" si="16"/>
        <v/>
      </c>
      <c r="BS76" s="42" t="str">
        <f t="shared" si="16"/>
        <v/>
      </c>
      <c r="BT76" s="42" t="str">
        <f t="shared" si="16"/>
        <v/>
      </c>
      <c r="BU76" s="42" t="str">
        <f t="shared" si="16"/>
        <v/>
      </c>
      <c r="BV76" s="42" t="str">
        <f t="shared" si="16"/>
        <v/>
      </c>
      <c r="BW76" s="42" t="str">
        <f t="shared" si="16"/>
        <v/>
      </c>
      <c r="BX76" s="6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" customHeight="1" x14ac:dyDescent="0.2">
      <c r="A77" s="1"/>
      <c r="B77" s="43"/>
      <c r="C77" s="44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6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" customHeight="1" x14ac:dyDescent="0.2">
      <c r="A78" s="1"/>
      <c r="B78" s="43"/>
      <c r="C78" s="44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9.5" customHeight="1" x14ac:dyDescent="0.3">
      <c r="A79" s="1"/>
      <c r="B79" s="68" t="s">
        <v>191</v>
      </c>
      <c r="C79" s="69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6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" customHeight="1" x14ac:dyDescent="0.2">
      <c r="A80" s="1"/>
      <c r="B80" s="37" t="s">
        <v>192</v>
      </c>
      <c r="C80" s="38"/>
      <c r="D80" s="70">
        <f t="shared" ref="D80:BW80" si="17">MAX(D45,D75)+D15</f>
        <v>2327.7714285714287</v>
      </c>
      <c r="E80" s="70">
        <f t="shared" si="17"/>
        <v>4125.2714285714283</v>
      </c>
      <c r="F80" s="70">
        <f t="shared" si="17"/>
        <v>3393.1871428571426</v>
      </c>
      <c r="G80" s="70">
        <f t="shared" si="17"/>
        <v>579.23142857142852</v>
      </c>
      <c r="H80" s="70">
        <f t="shared" si="17"/>
        <v>1512.72</v>
      </c>
      <c r="I80" s="70">
        <f t="shared" si="17"/>
        <v>1595.1057142857142</v>
      </c>
      <c r="J80" s="70">
        <f t="shared" si="17"/>
        <v>3179.6547619047619</v>
      </c>
      <c r="K80" s="70">
        <f t="shared" si="17"/>
        <v>1873.492857142857</v>
      </c>
      <c r="L80" s="70">
        <f t="shared" si="17"/>
        <v>236.40476190476193</v>
      </c>
      <c r="M80" s="70">
        <f t="shared" si="17"/>
        <v>2215.6571428571428</v>
      </c>
      <c r="N80" s="70">
        <f t="shared" si="17"/>
        <v>1447.4880952380952</v>
      </c>
      <c r="O80" s="70">
        <f t="shared" si="17"/>
        <v>5147.9490476190476</v>
      </c>
      <c r="P80" s="70">
        <f t="shared" si="17"/>
        <v>1654.04</v>
      </c>
      <c r="Q80" s="70">
        <f t="shared" si="17"/>
        <v>2404.0209523809522</v>
      </c>
      <c r="R80" s="70">
        <f t="shared" si="17"/>
        <v>1859.5257142857142</v>
      </c>
      <c r="S80" s="70">
        <f t="shared" si="17"/>
        <v>8080.6071428571431</v>
      </c>
      <c r="T80" s="70">
        <f t="shared" si="17"/>
        <v>2250.1285714285714</v>
      </c>
      <c r="U80" s="70">
        <f t="shared" si="17"/>
        <v>410.16666666666669</v>
      </c>
      <c r="V80" s="70">
        <f t="shared" si="17"/>
        <v>2152.3095238095239</v>
      </c>
      <c r="W80" s="70">
        <f t="shared" si="17"/>
        <v>328.5714285714285</v>
      </c>
      <c r="X80" s="70">
        <f t="shared" si="17"/>
        <v>28.999999999999996</v>
      </c>
      <c r="Y80" s="70">
        <f t="shared" si="17"/>
        <v>2108.3380952380953</v>
      </c>
      <c r="Z80" s="70">
        <f t="shared" si="17"/>
        <v>443.9190476190476</v>
      </c>
      <c r="AA80" s="70">
        <f t="shared" si="17"/>
        <v>522.83333333333337</v>
      </c>
      <c r="AB80" s="70">
        <f t="shared" si="17"/>
        <v>34.800000000000004</v>
      </c>
      <c r="AC80" s="70">
        <f t="shared" si="17"/>
        <v>24.999999999999996</v>
      </c>
      <c r="AD80" s="70">
        <f t="shared" si="17"/>
        <v>141.69047619047623</v>
      </c>
      <c r="AE80" s="70">
        <f t="shared" si="17"/>
        <v>1525.6028571428571</v>
      </c>
      <c r="AF80" s="70">
        <f t="shared" si="17"/>
        <v>3810.7476190476191</v>
      </c>
      <c r="AG80" s="70">
        <f t="shared" si="17"/>
        <v>319.28571428571422</v>
      </c>
      <c r="AH80" s="70">
        <f t="shared" si="17"/>
        <v>101.74999999999999</v>
      </c>
      <c r="AI80" s="70">
        <f t="shared" si="17"/>
        <v>450.86666666666667</v>
      </c>
      <c r="AJ80" s="70">
        <f t="shared" si="17"/>
        <v>169.91666666666669</v>
      </c>
      <c r="AK80" s="70">
        <f t="shared" si="17"/>
        <v>414.36</v>
      </c>
      <c r="AL80" s="70">
        <f t="shared" si="17"/>
        <v>2200.0895238095236</v>
      </c>
      <c r="AM80" s="70">
        <f t="shared" si="17"/>
        <v>38.333333333333343</v>
      </c>
      <c r="AN80" s="70">
        <f t="shared" si="17"/>
        <v>340.47619047619042</v>
      </c>
      <c r="AO80" s="70">
        <f t="shared" si="17"/>
        <v>3345.75</v>
      </c>
      <c r="AP80" s="70">
        <f t="shared" si="17"/>
        <v>380.11904761904759</v>
      </c>
      <c r="AQ80" s="70">
        <f t="shared" si="17"/>
        <v>2500.3657142857141</v>
      </c>
      <c r="AR80" s="70">
        <f t="shared" si="17"/>
        <v>362.97619047619048</v>
      </c>
      <c r="AS80" s="70">
        <f t="shared" si="17"/>
        <v>5163.365238095239</v>
      </c>
      <c r="AT80" s="70">
        <f t="shared" si="17"/>
        <v>2730.1647619047621</v>
      </c>
      <c r="AU80" s="70">
        <f t="shared" si="17"/>
        <v>309.25666666666666</v>
      </c>
      <c r="AV80" s="70">
        <f t="shared" si="17"/>
        <v>4183.5047619047618</v>
      </c>
      <c r="AW80" s="70">
        <f t="shared" si="17"/>
        <v>291.61904761904759</v>
      </c>
      <c r="AX80" s="70">
        <f t="shared" si="17"/>
        <v>1404.6742857142858</v>
      </c>
      <c r="AY80" s="70">
        <f t="shared" si="17"/>
        <v>1866.7995238095236</v>
      </c>
      <c r="AZ80" s="70">
        <f t="shared" si="17"/>
        <v>2782.339047619048</v>
      </c>
      <c r="BA80" s="70">
        <f t="shared" si="17"/>
        <v>1966.7595238095239</v>
      </c>
      <c r="BB80" s="70">
        <f t="shared" si="17"/>
        <v>1607.262857142857</v>
      </c>
      <c r="BC80" s="70">
        <f t="shared" si="17"/>
        <v>298.83333333333337</v>
      </c>
      <c r="BD80" s="70">
        <f t="shared" si="17"/>
        <v>252.97619047619048</v>
      </c>
      <c r="BE80" s="70">
        <f t="shared" si="17"/>
        <v>322.3095238095238</v>
      </c>
      <c r="BF80" s="70">
        <f t="shared" si="17"/>
        <v>2313.8514285714286</v>
      </c>
      <c r="BG80" s="70">
        <f t="shared" si="17"/>
        <v>655.29619047619053</v>
      </c>
      <c r="BH80" s="70">
        <f t="shared" si="17"/>
        <v>337.11904761904759</v>
      </c>
      <c r="BI80" s="70">
        <f t="shared" si="17"/>
        <v>1877.2485714285713</v>
      </c>
      <c r="BJ80" s="70">
        <f t="shared" si="17"/>
        <v>1999.1104761904762</v>
      </c>
      <c r="BK80" s="70">
        <f t="shared" si="17"/>
        <v>0</v>
      </c>
      <c r="BL80" s="70">
        <f t="shared" si="17"/>
        <v>0</v>
      </c>
      <c r="BM80" s="70">
        <f t="shared" si="17"/>
        <v>0</v>
      </c>
      <c r="BN80" s="70">
        <f t="shared" si="17"/>
        <v>0</v>
      </c>
      <c r="BO80" s="70">
        <f t="shared" si="17"/>
        <v>0</v>
      </c>
      <c r="BP80" s="70">
        <f t="shared" si="17"/>
        <v>0</v>
      </c>
      <c r="BQ80" s="70">
        <f t="shared" si="17"/>
        <v>0</v>
      </c>
      <c r="BR80" s="70">
        <f t="shared" si="17"/>
        <v>0</v>
      </c>
      <c r="BS80" s="70">
        <f t="shared" si="17"/>
        <v>0</v>
      </c>
      <c r="BT80" s="70">
        <f t="shared" si="17"/>
        <v>0</v>
      </c>
      <c r="BU80" s="70">
        <f t="shared" si="17"/>
        <v>0</v>
      </c>
      <c r="BV80" s="70">
        <f t="shared" si="17"/>
        <v>0</v>
      </c>
      <c r="BW80" s="70">
        <f t="shared" si="17"/>
        <v>0</v>
      </c>
      <c r="BX80" s="6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" customHeight="1" x14ac:dyDescent="0.2">
      <c r="A81" s="1"/>
      <c r="B81" s="40" t="s">
        <v>193</v>
      </c>
      <c r="C81" s="42"/>
      <c r="D81" s="42">
        <f t="shared" ref="D81:BW81" si="18">IF(D80&gt;0,RANK(D80,$D80:$BW80),"")</f>
        <v>14</v>
      </c>
      <c r="E81" s="42">
        <f t="shared" si="18"/>
        <v>5</v>
      </c>
      <c r="F81" s="42">
        <f t="shared" si="18"/>
        <v>7</v>
      </c>
      <c r="G81" s="42">
        <f t="shared" si="18"/>
        <v>35</v>
      </c>
      <c r="H81" s="42">
        <f t="shared" si="18"/>
        <v>31</v>
      </c>
      <c r="I81" s="42">
        <f t="shared" si="18"/>
        <v>29</v>
      </c>
      <c r="J81" s="42">
        <f t="shared" si="18"/>
        <v>9</v>
      </c>
      <c r="K81" s="42">
        <f t="shared" si="18"/>
        <v>24</v>
      </c>
      <c r="L81" s="42">
        <f t="shared" si="18"/>
        <v>52</v>
      </c>
      <c r="M81" s="42">
        <f t="shared" si="18"/>
        <v>17</v>
      </c>
      <c r="N81" s="42">
        <f t="shared" si="18"/>
        <v>32</v>
      </c>
      <c r="O81" s="42">
        <f t="shared" si="18"/>
        <v>3</v>
      </c>
      <c r="P81" s="42">
        <f t="shared" si="18"/>
        <v>27</v>
      </c>
      <c r="Q81" s="42">
        <f t="shared" si="18"/>
        <v>13</v>
      </c>
      <c r="R81" s="42">
        <f t="shared" si="18"/>
        <v>26</v>
      </c>
      <c r="S81" s="42">
        <f t="shared" si="18"/>
        <v>1</v>
      </c>
      <c r="T81" s="42">
        <f t="shared" si="18"/>
        <v>16</v>
      </c>
      <c r="U81" s="42">
        <f t="shared" si="18"/>
        <v>40</v>
      </c>
      <c r="V81" s="42">
        <f t="shared" si="18"/>
        <v>19</v>
      </c>
      <c r="W81" s="42">
        <f t="shared" si="18"/>
        <v>45</v>
      </c>
      <c r="X81" s="42">
        <f t="shared" si="18"/>
        <v>58</v>
      </c>
      <c r="Y81" s="42">
        <f t="shared" si="18"/>
        <v>20</v>
      </c>
      <c r="Z81" s="42">
        <f t="shared" si="18"/>
        <v>38</v>
      </c>
      <c r="AA81" s="42">
        <f t="shared" si="18"/>
        <v>36</v>
      </c>
      <c r="AB81" s="42">
        <f t="shared" si="18"/>
        <v>57</v>
      </c>
      <c r="AC81" s="42">
        <f t="shared" si="18"/>
        <v>59</v>
      </c>
      <c r="AD81" s="42">
        <f t="shared" si="18"/>
        <v>54</v>
      </c>
      <c r="AE81" s="42">
        <f t="shared" si="18"/>
        <v>30</v>
      </c>
      <c r="AF81" s="42">
        <f t="shared" si="18"/>
        <v>6</v>
      </c>
      <c r="AG81" s="42">
        <f t="shared" si="18"/>
        <v>47</v>
      </c>
      <c r="AH81" s="42">
        <f t="shared" si="18"/>
        <v>55</v>
      </c>
      <c r="AI81" s="42">
        <f t="shared" si="18"/>
        <v>37</v>
      </c>
      <c r="AJ81" s="42">
        <f t="shared" si="18"/>
        <v>53</v>
      </c>
      <c r="AK81" s="42">
        <f t="shared" si="18"/>
        <v>39</v>
      </c>
      <c r="AL81" s="42">
        <f t="shared" si="18"/>
        <v>18</v>
      </c>
      <c r="AM81" s="42">
        <f t="shared" si="18"/>
        <v>56</v>
      </c>
      <c r="AN81" s="42">
        <f t="shared" si="18"/>
        <v>43</v>
      </c>
      <c r="AO81" s="42">
        <f t="shared" si="18"/>
        <v>8</v>
      </c>
      <c r="AP81" s="42">
        <f t="shared" si="18"/>
        <v>41</v>
      </c>
      <c r="AQ81" s="42">
        <f t="shared" si="18"/>
        <v>12</v>
      </c>
      <c r="AR81" s="42">
        <f t="shared" si="18"/>
        <v>42</v>
      </c>
      <c r="AS81" s="42">
        <f t="shared" si="18"/>
        <v>2</v>
      </c>
      <c r="AT81" s="42">
        <f t="shared" si="18"/>
        <v>11</v>
      </c>
      <c r="AU81" s="42">
        <f t="shared" si="18"/>
        <v>48</v>
      </c>
      <c r="AV81" s="42">
        <f t="shared" si="18"/>
        <v>4</v>
      </c>
      <c r="AW81" s="42">
        <f t="shared" si="18"/>
        <v>50</v>
      </c>
      <c r="AX81" s="42">
        <f t="shared" si="18"/>
        <v>33</v>
      </c>
      <c r="AY81" s="42">
        <f t="shared" si="18"/>
        <v>25</v>
      </c>
      <c r="AZ81" s="42">
        <f t="shared" si="18"/>
        <v>10</v>
      </c>
      <c r="BA81" s="42">
        <f t="shared" si="18"/>
        <v>22</v>
      </c>
      <c r="BB81" s="42">
        <f t="shared" si="18"/>
        <v>28</v>
      </c>
      <c r="BC81" s="42">
        <f t="shared" si="18"/>
        <v>49</v>
      </c>
      <c r="BD81" s="42">
        <f t="shared" si="18"/>
        <v>51</v>
      </c>
      <c r="BE81" s="42">
        <f t="shared" si="18"/>
        <v>46</v>
      </c>
      <c r="BF81" s="42">
        <f t="shared" si="18"/>
        <v>15</v>
      </c>
      <c r="BG81" s="42">
        <f t="shared" si="18"/>
        <v>34</v>
      </c>
      <c r="BH81" s="42">
        <f t="shared" si="18"/>
        <v>44</v>
      </c>
      <c r="BI81" s="42">
        <f t="shared" si="18"/>
        <v>23</v>
      </c>
      <c r="BJ81" s="42">
        <f t="shared" si="18"/>
        <v>21</v>
      </c>
      <c r="BK81" s="42" t="str">
        <f t="shared" si="18"/>
        <v/>
      </c>
      <c r="BL81" s="42" t="str">
        <f t="shared" si="18"/>
        <v/>
      </c>
      <c r="BM81" s="42" t="str">
        <f t="shared" si="18"/>
        <v/>
      </c>
      <c r="BN81" s="42" t="str">
        <f t="shared" si="18"/>
        <v/>
      </c>
      <c r="BO81" s="42" t="str">
        <f t="shared" si="18"/>
        <v/>
      </c>
      <c r="BP81" s="42" t="str">
        <f t="shared" si="18"/>
        <v/>
      </c>
      <c r="BQ81" s="42" t="str">
        <f t="shared" si="18"/>
        <v/>
      </c>
      <c r="BR81" s="42" t="str">
        <f t="shared" si="18"/>
        <v/>
      </c>
      <c r="BS81" s="42" t="str">
        <f t="shared" si="18"/>
        <v/>
      </c>
      <c r="BT81" s="42" t="str">
        <f t="shared" si="18"/>
        <v/>
      </c>
      <c r="BU81" s="42" t="str">
        <f t="shared" si="18"/>
        <v/>
      </c>
      <c r="BV81" s="42" t="str">
        <f t="shared" si="18"/>
        <v/>
      </c>
      <c r="BW81" s="42" t="str">
        <f t="shared" si="18"/>
        <v/>
      </c>
      <c r="BX81" s="6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" customHeight="1" x14ac:dyDescent="0.2">
      <c r="A82" s="1"/>
      <c r="B82" s="43"/>
      <c r="C82" s="44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2.75" customHeight="1" x14ac:dyDescent="0.2">
      <c r="A83" s="1"/>
      <c r="B83" s="6"/>
      <c r="C83" s="4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9.5" customHeight="1" x14ac:dyDescent="0.3">
      <c r="A84" s="92" t="s">
        <v>194</v>
      </c>
      <c r="B84" s="71" t="s">
        <v>195</v>
      </c>
      <c r="C84" s="72" t="s">
        <v>1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6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" customHeight="1" x14ac:dyDescent="0.2">
      <c r="A85" s="90"/>
      <c r="B85" s="50" t="s">
        <v>146</v>
      </c>
      <c r="C85" s="51" t="s">
        <v>147</v>
      </c>
      <c r="D85" s="52">
        <v>41.2</v>
      </c>
      <c r="E85" s="53" t="s">
        <v>148</v>
      </c>
      <c r="F85" s="53" t="s">
        <v>148</v>
      </c>
      <c r="G85" s="52">
        <v>35.5</v>
      </c>
      <c r="H85" s="52">
        <v>11.1</v>
      </c>
      <c r="I85" s="52">
        <v>13.6</v>
      </c>
      <c r="J85" s="53" t="s">
        <v>148</v>
      </c>
      <c r="K85" s="53" t="s">
        <v>148</v>
      </c>
      <c r="L85" s="53" t="s">
        <v>148</v>
      </c>
      <c r="M85" s="52">
        <v>48</v>
      </c>
      <c r="N85" s="52">
        <v>11.2</v>
      </c>
      <c r="O85" s="53" t="s">
        <v>148</v>
      </c>
      <c r="P85" s="52">
        <v>34.9</v>
      </c>
      <c r="Q85" s="52">
        <v>23.3</v>
      </c>
      <c r="R85" s="52">
        <v>13</v>
      </c>
      <c r="S85" s="53" t="s">
        <v>148</v>
      </c>
      <c r="T85" s="52">
        <v>24.4</v>
      </c>
      <c r="U85" s="53" t="s">
        <v>148</v>
      </c>
      <c r="V85" s="52" t="s">
        <v>188</v>
      </c>
      <c r="W85" s="53" t="s">
        <v>148</v>
      </c>
      <c r="X85" s="53" t="s">
        <v>148</v>
      </c>
      <c r="Y85" s="52">
        <v>36.6</v>
      </c>
      <c r="Z85" s="53" t="s">
        <v>148</v>
      </c>
      <c r="AA85" s="53" t="s">
        <v>148</v>
      </c>
      <c r="AB85" s="53" t="s">
        <v>148</v>
      </c>
      <c r="AC85" s="53" t="s">
        <v>148</v>
      </c>
      <c r="AD85" s="53" t="s">
        <v>148</v>
      </c>
      <c r="AE85" s="52">
        <v>23.9</v>
      </c>
      <c r="AF85" s="52">
        <v>55.3</v>
      </c>
      <c r="AG85" s="53" t="s">
        <v>148</v>
      </c>
      <c r="AH85" s="53" t="s">
        <v>148</v>
      </c>
      <c r="AI85" s="53" t="s">
        <v>148</v>
      </c>
      <c r="AJ85" s="53" t="s">
        <v>148</v>
      </c>
      <c r="AK85" s="53" t="s">
        <v>148</v>
      </c>
      <c r="AL85" s="52">
        <v>26.4</v>
      </c>
      <c r="AM85" s="53" t="s">
        <v>148</v>
      </c>
      <c r="AN85" s="53" t="s">
        <v>148</v>
      </c>
      <c r="AO85" s="53" t="s">
        <v>148</v>
      </c>
      <c r="AP85" s="53" t="s">
        <v>148</v>
      </c>
      <c r="AQ85" s="52">
        <v>18.600000000000001</v>
      </c>
      <c r="AR85" s="53" t="s">
        <v>148</v>
      </c>
      <c r="AS85" s="52" t="s">
        <v>148</v>
      </c>
      <c r="AT85" s="52">
        <v>39.1</v>
      </c>
      <c r="AU85" s="53" t="s">
        <v>148</v>
      </c>
      <c r="AV85" s="53" t="s">
        <v>148</v>
      </c>
      <c r="AW85" s="53" t="s">
        <v>148</v>
      </c>
      <c r="AX85" s="53" t="s">
        <v>148</v>
      </c>
      <c r="AY85" s="52">
        <v>16.5</v>
      </c>
      <c r="AZ85" s="52">
        <v>38.1</v>
      </c>
      <c r="BA85" s="52">
        <v>54.5</v>
      </c>
      <c r="BB85" s="52">
        <v>17.600000000000001</v>
      </c>
      <c r="BC85" s="53" t="s">
        <v>148</v>
      </c>
      <c r="BD85" s="53" t="s">
        <v>148</v>
      </c>
      <c r="BE85" s="53" t="s">
        <v>148</v>
      </c>
      <c r="BF85" s="52">
        <v>15.1</v>
      </c>
      <c r="BG85" s="53" t="s">
        <v>148</v>
      </c>
      <c r="BH85" s="53" t="s">
        <v>148</v>
      </c>
      <c r="BI85" s="52">
        <v>23.3</v>
      </c>
      <c r="BJ85" s="52">
        <v>36.4</v>
      </c>
      <c r="BK85" s="53" t="s">
        <v>148</v>
      </c>
      <c r="BL85" s="53" t="s">
        <v>148</v>
      </c>
      <c r="BM85" s="53" t="s">
        <v>148</v>
      </c>
      <c r="BN85" s="53" t="s">
        <v>148</v>
      </c>
      <c r="BO85" s="53" t="s">
        <v>148</v>
      </c>
      <c r="BP85" s="53" t="s">
        <v>148</v>
      </c>
      <c r="BQ85" s="53" t="s">
        <v>148</v>
      </c>
      <c r="BR85" s="53" t="s">
        <v>148</v>
      </c>
      <c r="BS85" s="53" t="s">
        <v>148</v>
      </c>
      <c r="BT85" s="53" t="s">
        <v>148</v>
      </c>
      <c r="BU85" s="53" t="s">
        <v>148</v>
      </c>
      <c r="BV85" s="53" t="s">
        <v>148</v>
      </c>
      <c r="BW85" s="53" t="s">
        <v>148</v>
      </c>
      <c r="BX85" s="54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2.75" customHeight="1" x14ac:dyDescent="0.2">
      <c r="A86" s="90"/>
      <c r="B86" s="32" t="s">
        <v>150</v>
      </c>
      <c r="C86" s="55" t="s">
        <v>151</v>
      </c>
      <c r="D86" s="56">
        <f t="shared" ref="D86:U86" si="19">IF(D85="x",0,IF(D85&gt;38,-(250+11*(D85-56.7)),(IF(AND(D85&lt;=38,D85&gt;22),4.4*(38-D85),80+2.2*(22-D85)))))</f>
        <v>-79.5</v>
      </c>
      <c r="E86" s="56">
        <f t="shared" si="19"/>
        <v>0</v>
      </c>
      <c r="F86" s="56">
        <f t="shared" si="19"/>
        <v>0</v>
      </c>
      <c r="G86" s="56">
        <f t="shared" si="19"/>
        <v>11</v>
      </c>
      <c r="H86" s="56">
        <f t="shared" si="19"/>
        <v>103.98</v>
      </c>
      <c r="I86" s="56">
        <f t="shared" si="19"/>
        <v>98.48</v>
      </c>
      <c r="J86" s="56">
        <f t="shared" si="19"/>
        <v>0</v>
      </c>
      <c r="K86" s="56">
        <f t="shared" si="19"/>
        <v>0</v>
      </c>
      <c r="L86" s="56">
        <f t="shared" si="19"/>
        <v>0</v>
      </c>
      <c r="M86" s="56">
        <f t="shared" si="19"/>
        <v>-154.29999999999995</v>
      </c>
      <c r="N86" s="56">
        <f t="shared" si="19"/>
        <v>103.76</v>
      </c>
      <c r="O86" s="56">
        <f t="shared" si="19"/>
        <v>0</v>
      </c>
      <c r="P86" s="56">
        <f t="shared" si="19"/>
        <v>13.640000000000008</v>
      </c>
      <c r="Q86" s="56">
        <f t="shared" si="19"/>
        <v>64.680000000000007</v>
      </c>
      <c r="R86" s="56">
        <f t="shared" si="19"/>
        <v>99.8</v>
      </c>
      <c r="S86" s="56">
        <f t="shared" si="19"/>
        <v>0</v>
      </c>
      <c r="T86" s="56">
        <f t="shared" si="19"/>
        <v>59.840000000000011</v>
      </c>
      <c r="U86" s="56">
        <f t="shared" si="19"/>
        <v>0</v>
      </c>
      <c r="V86" s="57">
        <v>-69</v>
      </c>
      <c r="W86" s="56">
        <f t="shared" ref="W86:BW86" si="20">IF(W85="x",0,IF(W85&gt;38,-(250+11*(W85-56.7)),(IF(AND(W85&lt;=38,W85&gt;22),4.4*(38-W85),80+2.2*(22-W85)))))</f>
        <v>0</v>
      </c>
      <c r="X86" s="56">
        <f t="shared" si="20"/>
        <v>0</v>
      </c>
      <c r="Y86" s="56">
        <f t="shared" si="20"/>
        <v>6.1599999999999939</v>
      </c>
      <c r="Z86" s="56">
        <f t="shared" si="20"/>
        <v>0</v>
      </c>
      <c r="AA86" s="56">
        <f t="shared" si="20"/>
        <v>0</v>
      </c>
      <c r="AB86" s="56">
        <f t="shared" si="20"/>
        <v>0</v>
      </c>
      <c r="AC86" s="56">
        <f t="shared" si="20"/>
        <v>0</v>
      </c>
      <c r="AD86" s="56">
        <f t="shared" si="20"/>
        <v>0</v>
      </c>
      <c r="AE86" s="56">
        <f t="shared" si="20"/>
        <v>62.040000000000013</v>
      </c>
      <c r="AF86" s="56">
        <f t="shared" si="20"/>
        <v>-234.59999999999994</v>
      </c>
      <c r="AG86" s="56">
        <f t="shared" si="20"/>
        <v>0</v>
      </c>
      <c r="AH86" s="56">
        <f t="shared" si="20"/>
        <v>0</v>
      </c>
      <c r="AI86" s="56">
        <f t="shared" si="20"/>
        <v>0</v>
      </c>
      <c r="AJ86" s="56">
        <f t="shared" si="20"/>
        <v>0</v>
      </c>
      <c r="AK86" s="56">
        <f t="shared" si="20"/>
        <v>0</v>
      </c>
      <c r="AL86" s="56">
        <f t="shared" si="20"/>
        <v>51.040000000000013</v>
      </c>
      <c r="AM86" s="56">
        <f t="shared" si="20"/>
        <v>0</v>
      </c>
      <c r="AN86" s="56">
        <f t="shared" si="20"/>
        <v>0</v>
      </c>
      <c r="AO86" s="56">
        <f t="shared" si="20"/>
        <v>0</v>
      </c>
      <c r="AP86" s="56">
        <f t="shared" si="20"/>
        <v>0</v>
      </c>
      <c r="AQ86" s="56">
        <f t="shared" si="20"/>
        <v>87.48</v>
      </c>
      <c r="AR86" s="56">
        <f t="shared" si="20"/>
        <v>0</v>
      </c>
      <c r="AS86" s="56">
        <f t="shared" si="20"/>
        <v>0</v>
      </c>
      <c r="AT86" s="56">
        <f t="shared" si="20"/>
        <v>-56.399999999999977</v>
      </c>
      <c r="AU86" s="56">
        <f t="shared" si="20"/>
        <v>0</v>
      </c>
      <c r="AV86" s="56">
        <f t="shared" si="20"/>
        <v>0</v>
      </c>
      <c r="AW86" s="56">
        <f t="shared" si="20"/>
        <v>0</v>
      </c>
      <c r="AX86" s="56">
        <f t="shared" si="20"/>
        <v>0</v>
      </c>
      <c r="AY86" s="56">
        <f t="shared" si="20"/>
        <v>92.1</v>
      </c>
      <c r="AZ86" s="56">
        <f t="shared" si="20"/>
        <v>-45.399999999999977</v>
      </c>
      <c r="BA86" s="56">
        <f t="shared" si="20"/>
        <v>-225.79999999999995</v>
      </c>
      <c r="BB86" s="56">
        <f t="shared" si="20"/>
        <v>89.679999999999993</v>
      </c>
      <c r="BC86" s="56">
        <f t="shared" si="20"/>
        <v>0</v>
      </c>
      <c r="BD86" s="56">
        <f t="shared" si="20"/>
        <v>0</v>
      </c>
      <c r="BE86" s="56">
        <f t="shared" si="20"/>
        <v>0</v>
      </c>
      <c r="BF86" s="56">
        <f t="shared" si="20"/>
        <v>95.18</v>
      </c>
      <c r="BG86" s="56">
        <f t="shared" si="20"/>
        <v>0</v>
      </c>
      <c r="BH86" s="56">
        <f t="shared" si="20"/>
        <v>0</v>
      </c>
      <c r="BI86" s="56">
        <f t="shared" si="20"/>
        <v>64.680000000000007</v>
      </c>
      <c r="BJ86" s="56">
        <f t="shared" si="20"/>
        <v>7.0400000000000071</v>
      </c>
      <c r="BK86" s="56">
        <f t="shared" si="20"/>
        <v>0</v>
      </c>
      <c r="BL86" s="56">
        <f t="shared" si="20"/>
        <v>0</v>
      </c>
      <c r="BM86" s="56">
        <f t="shared" si="20"/>
        <v>0</v>
      </c>
      <c r="BN86" s="56">
        <f t="shared" si="20"/>
        <v>0</v>
      </c>
      <c r="BO86" s="56">
        <f t="shared" si="20"/>
        <v>0</v>
      </c>
      <c r="BP86" s="56">
        <f t="shared" si="20"/>
        <v>0</v>
      </c>
      <c r="BQ86" s="56">
        <f t="shared" si="20"/>
        <v>0</v>
      </c>
      <c r="BR86" s="56">
        <f t="shared" si="20"/>
        <v>0</v>
      </c>
      <c r="BS86" s="56">
        <f t="shared" si="20"/>
        <v>0</v>
      </c>
      <c r="BT86" s="56">
        <f t="shared" si="20"/>
        <v>0</v>
      </c>
      <c r="BU86" s="56">
        <f t="shared" si="20"/>
        <v>0</v>
      </c>
      <c r="BV86" s="56">
        <f t="shared" si="20"/>
        <v>0</v>
      </c>
      <c r="BW86" s="56">
        <f t="shared" si="20"/>
        <v>0</v>
      </c>
      <c r="BX86" s="6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2.75" customHeight="1" x14ac:dyDescent="0.2">
      <c r="A87" s="90"/>
      <c r="B87" s="32" t="s">
        <v>152</v>
      </c>
      <c r="C87" s="55">
        <v>-500</v>
      </c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6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2.75" customHeight="1" x14ac:dyDescent="0.2">
      <c r="A88" s="90"/>
      <c r="B88" s="32" t="s">
        <v>153</v>
      </c>
      <c r="C88" s="59">
        <v>100</v>
      </c>
      <c r="D88" s="57">
        <v>100</v>
      </c>
      <c r="E88" s="56"/>
      <c r="F88" s="56"/>
      <c r="G88" s="57">
        <v>100</v>
      </c>
      <c r="H88" s="57">
        <v>100</v>
      </c>
      <c r="I88" s="56"/>
      <c r="J88" s="56"/>
      <c r="K88" s="56"/>
      <c r="L88" s="56"/>
      <c r="M88" s="57">
        <v>100</v>
      </c>
      <c r="N88" s="57">
        <v>100</v>
      </c>
      <c r="O88" s="56"/>
      <c r="P88" s="57">
        <v>100</v>
      </c>
      <c r="Q88" s="60">
        <v>100</v>
      </c>
      <c r="R88" s="56"/>
      <c r="S88" s="56"/>
      <c r="T88" s="57">
        <v>100</v>
      </c>
      <c r="U88" s="56"/>
      <c r="V88" s="57">
        <v>100</v>
      </c>
      <c r="W88" s="56"/>
      <c r="X88" s="56"/>
      <c r="Y88" s="57">
        <v>100</v>
      </c>
      <c r="Z88" s="56"/>
      <c r="AA88" s="56"/>
      <c r="AB88" s="56"/>
      <c r="AC88" s="56"/>
      <c r="AD88" s="56"/>
      <c r="AE88" s="56"/>
      <c r="AF88" s="57">
        <v>100</v>
      </c>
      <c r="AG88" s="56"/>
      <c r="AH88" s="56"/>
      <c r="AI88" s="56"/>
      <c r="AJ88" s="56"/>
      <c r="AK88" s="56"/>
      <c r="AL88" s="57">
        <v>100</v>
      </c>
      <c r="AM88" s="56"/>
      <c r="AN88" s="56"/>
      <c r="AO88" s="56"/>
      <c r="AP88" s="56"/>
      <c r="AQ88" s="57">
        <v>100</v>
      </c>
      <c r="AR88" s="56"/>
      <c r="AS88" s="56"/>
      <c r="AT88" s="57">
        <v>100</v>
      </c>
      <c r="AU88" s="56"/>
      <c r="AV88" s="56"/>
      <c r="AW88" s="56"/>
      <c r="AX88" s="56"/>
      <c r="AY88" s="56"/>
      <c r="AZ88" s="57">
        <v>100</v>
      </c>
      <c r="BA88" s="57">
        <v>100</v>
      </c>
      <c r="BB88" s="56"/>
      <c r="BC88" s="56"/>
      <c r="BD88" s="56"/>
      <c r="BE88" s="56"/>
      <c r="BF88" s="57">
        <v>100</v>
      </c>
      <c r="BG88" s="56"/>
      <c r="BH88" s="56"/>
      <c r="BI88" s="57">
        <v>100</v>
      </c>
      <c r="BJ88" s="57">
        <v>100</v>
      </c>
      <c r="BK88" s="56"/>
      <c r="BL88" s="56"/>
      <c r="BM88" s="56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6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2.75" customHeight="1" x14ac:dyDescent="0.2">
      <c r="A89" s="90"/>
      <c r="B89" s="32" t="s">
        <v>154</v>
      </c>
      <c r="C89" s="33">
        <v>150</v>
      </c>
      <c r="D89" s="57">
        <v>150</v>
      </c>
      <c r="E89" s="56"/>
      <c r="F89" s="56"/>
      <c r="G89" s="57">
        <v>150</v>
      </c>
      <c r="H89" s="57">
        <v>150</v>
      </c>
      <c r="I89" s="56"/>
      <c r="J89" s="56"/>
      <c r="K89" s="56"/>
      <c r="L89" s="56"/>
      <c r="M89" s="57">
        <v>150</v>
      </c>
      <c r="N89" s="57">
        <v>150</v>
      </c>
      <c r="O89" s="56"/>
      <c r="P89" s="57">
        <v>150</v>
      </c>
      <c r="Q89" s="60">
        <v>150</v>
      </c>
      <c r="R89" s="56"/>
      <c r="S89" s="56"/>
      <c r="T89" s="57">
        <v>150</v>
      </c>
      <c r="U89" s="56"/>
      <c r="V89" s="57">
        <v>150</v>
      </c>
      <c r="W89" s="56"/>
      <c r="X89" s="56"/>
      <c r="Y89" s="57">
        <v>150</v>
      </c>
      <c r="Z89" s="56"/>
      <c r="AA89" s="56"/>
      <c r="AB89" s="56"/>
      <c r="AC89" s="56"/>
      <c r="AD89" s="56"/>
      <c r="AE89" s="56"/>
      <c r="AF89" s="57">
        <v>150</v>
      </c>
      <c r="AG89" s="56"/>
      <c r="AH89" s="56"/>
      <c r="AI89" s="56"/>
      <c r="AJ89" s="56"/>
      <c r="AK89" s="56"/>
      <c r="AL89" s="57">
        <v>150</v>
      </c>
      <c r="AM89" s="56"/>
      <c r="AN89" s="56"/>
      <c r="AO89" s="56"/>
      <c r="AP89" s="56"/>
      <c r="AQ89" s="57">
        <v>150</v>
      </c>
      <c r="AR89" s="56"/>
      <c r="AS89" s="56"/>
      <c r="AT89" s="57">
        <v>150</v>
      </c>
      <c r="AU89" s="56"/>
      <c r="AV89" s="56"/>
      <c r="AW89" s="56"/>
      <c r="AX89" s="56"/>
      <c r="AY89" s="56"/>
      <c r="AZ89" s="57">
        <v>150</v>
      </c>
      <c r="BA89" s="57">
        <v>150</v>
      </c>
      <c r="BB89" s="56"/>
      <c r="BC89" s="56"/>
      <c r="BD89" s="56"/>
      <c r="BE89" s="56"/>
      <c r="BF89" s="57">
        <v>150</v>
      </c>
      <c r="BG89" s="56"/>
      <c r="BH89" s="56"/>
      <c r="BI89" s="57">
        <v>150</v>
      </c>
      <c r="BJ89" s="57">
        <v>150</v>
      </c>
      <c r="BK89" s="56"/>
      <c r="BL89" s="56"/>
      <c r="BM89" s="56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6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2.75" customHeight="1" x14ac:dyDescent="0.2">
      <c r="A90" s="90"/>
      <c r="B90" s="32" t="s">
        <v>155</v>
      </c>
      <c r="C90" s="55">
        <v>300</v>
      </c>
      <c r="D90" s="56"/>
      <c r="E90" s="56"/>
      <c r="F90" s="56"/>
      <c r="G90" s="56"/>
      <c r="H90" s="56"/>
      <c r="I90" s="56"/>
      <c r="J90" s="56"/>
      <c r="K90" s="56"/>
      <c r="L90" s="56"/>
      <c r="M90" s="57">
        <v>300</v>
      </c>
      <c r="N90" s="56"/>
      <c r="O90" s="56"/>
      <c r="P90" s="56"/>
      <c r="Q90" s="60">
        <v>300</v>
      </c>
      <c r="R90" s="56"/>
      <c r="S90" s="56"/>
      <c r="T90" s="57">
        <v>300</v>
      </c>
      <c r="U90" s="56"/>
      <c r="V90" s="57">
        <v>300</v>
      </c>
      <c r="W90" s="56"/>
      <c r="X90" s="56"/>
      <c r="Y90" s="57">
        <v>300</v>
      </c>
      <c r="Z90" s="56"/>
      <c r="AA90" s="56"/>
      <c r="AB90" s="56"/>
      <c r="AC90" s="56"/>
      <c r="AD90" s="56"/>
      <c r="AE90" s="56"/>
      <c r="AF90" s="57">
        <v>300</v>
      </c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7">
        <v>300</v>
      </c>
      <c r="AR90" s="56"/>
      <c r="AS90" s="56"/>
      <c r="AT90" s="57">
        <v>300</v>
      </c>
      <c r="AU90" s="56"/>
      <c r="AV90" s="56"/>
      <c r="AW90" s="56"/>
      <c r="AX90" s="56"/>
      <c r="AY90" s="56"/>
      <c r="AZ90" s="57">
        <v>300</v>
      </c>
      <c r="BA90" s="56"/>
      <c r="BB90" s="56"/>
      <c r="BC90" s="56"/>
      <c r="BD90" s="56"/>
      <c r="BE90" s="56"/>
      <c r="BF90" s="56"/>
      <c r="BG90" s="56"/>
      <c r="BH90" s="56"/>
      <c r="BI90" s="56"/>
      <c r="BJ90" s="57">
        <v>300</v>
      </c>
      <c r="BK90" s="56"/>
      <c r="BL90" s="56"/>
      <c r="BM90" s="56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6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2.75" customHeight="1" x14ac:dyDescent="0.2">
      <c r="A91" s="90"/>
      <c r="B91" s="32" t="s">
        <v>156</v>
      </c>
      <c r="C91" s="61" t="s">
        <v>157</v>
      </c>
      <c r="D91" s="57">
        <v>400</v>
      </c>
      <c r="E91" s="56"/>
      <c r="F91" s="56"/>
      <c r="G91" s="56"/>
      <c r="H91" s="56"/>
      <c r="I91" s="56"/>
      <c r="J91" s="56"/>
      <c r="K91" s="56"/>
      <c r="L91" s="56"/>
      <c r="M91" s="57">
        <v>200</v>
      </c>
      <c r="N91" s="57">
        <v>200</v>
      </c>
      <c r="O91" s="56"/>
      <c r="P91" s="57">
        <v>200</v>
      </c>
      <c r="Q91" s="60">
        <v>400</v>
      </c>
      <c r="R91" s="56"/>
      <c r="S91" s="56"/>
      <c r="T91" s="57">
        <v>200</v>
      </c>
      <c r="U91" s="56"/>
      <c r="V91" s="56"/>
      <c r="W91" s="56"/>
      <c r="X91" s="56"/>
      <c r="Y91" s="57">
        <v>200</v>
      </c>
      <c r="Z91" s="56"/>
      <c r="AA91" s="56"/>
      <c r="AB91" s="56"/>
      <c r="AC91" s="56"/>
      <c r="AD91" s="56"/>
      <c r="AE91" s="56"/>
      <c r="AF91" s="57">
        <v>400</v>
      </c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7">
        <v>400</v>
      </c>
      <c r="AR91" s="56"/>
      <c r="AS91" s="56"/>
      <c r="AT91" s="57">
        <v>400</v>
      </c>
      <c r="AU91" s="56"/>
      <c r="AV91" s="56"/>
      <c r="AW91" s="56"/>
      <c r="AX91" s="56"/>
      <c r="AY91" s="56"/>
      <c r="AZ91" s="57">
        <v>400</v>
      </c>
      <c r="BA91" s="57">
        <v>400</v>
      </c>
      <c r="BB91" s="56"/>
      <c r="BC91" s="56"/>
      <c r="BD91" s="56"/>
      <c r="BE91" s="56"/>
      <c r="BF91" s="57">
        <v>400</v>
      </c>
      <c r="BG91" s="56"/>
      <c r="BH91" s="56"/>
      <c r="BI91" s="57">
        <v>200</v>
      </c>
      <c r="BJ91" s="57"/>
      <c r="BK91" s="56"/>
      <c r="BL91" s="56"/>
      <c r="BM91" s="56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6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2.75" customHeight="1" x14ac:dyDescent="0.2">
      <c r="A92" s="90"/>
      <c r="B92" s="32" t="s">
        <v>158</v>
      </c>
      <c r="C92" s="61" t="s">
        <v>159</v>
      </c>
      <c r="D92" s="57">
        <v>800</v>
      </c>
      <c r="E92" s="56"/>
      <c r="F92" s="56"/>
      <c r="G92" s="57">
        <v>800</v>
      </c>
      <c r="H92" s="57">
        <v>800</v>
      </c>
      <c r="I92" s="56"/>
      <c r="J92" s="56"/>
      <c r="K92" s="56"/>
      <c r="L92" s="56"/>
      <c r="M92" s="57">
        <v>800</v>
      </c>
      <c r="N92" s="57">
        <v>800</v>
      </c>
      <c r="O92" s="56"/>
      <c r="P92" s="56"/>
      <c r="Q92" s="60">
        <v>800</v>
      </c>
      <c r="R92" s="56"/>
      <c r="S92" s="56"/>
      <c r="T92" s="57">
        <v>400</v>
      </c>
      <c r="U92" s="56"/>
      <c r="V92" s="57">
        <v>800</v>
      </c>
      <c r="W92" s="56"/>
      <c r="X92" s="56"/>
      <c r="Y92" s="57">
        <v>100</v>
      </c>
      <c r="Z92" s="56"/>
      <c r="AA92" s="56"/>
      <c r="AB92" s="56"/>
      <c r="AC92" s="56"/>
      <c r="AD92" s="56"/>
      <c r="AE92" s="56"/>
      <c r="AF92" s="57">
        <v>0</v>
      </c>
      <c r="AG92" s="56"/>
      <c r="AH92" s="56"/>
      <c r="AI92" s="56"/>
      <c r="AJ92" s="56"/>
      <c r="AK92" s="56"/>
      <c r="AL92" s="57">
        <v>800</v>
      </c>
      <c r="AM92" s="56"/>
      <c r="AN92" s="56"/>
      <c r="AO92" s="56"/>
      <c r="AP92" s="56"/>
      <c r="AQ92" s="57">
        <v>800</v>
      </c>
      <c r="AR92" s="56"/>
      <c r="AS92" s="56"/>
      <c r="AT92" s="57">
        <v>800</v>
      </c>
      <c r="AU92" s="56"/>
      <c r="AV92" s="56"/>
      <c r="AW92" s="56"/>
      <c r="AX92" s="56"/>
      <c r="AY92" s="56"/>
      <c r="AZ92" s="57">
        <v>800</v>
      </c>
      <c r="BA92" s="57">
        <v>800</v>
      </c>
      <c r="BB92" s="56"/>
      <c r="BC92" s="56"/>
      <c r="BD92" s="56"/>
      <c r="BE92" s="56"/>
      <c r="BF92" s="57">
        <v>800</v>
      </c>
      <c r="BG92" s="56"/>
      <c r="BH92" s="56"/>
      <c r="BI92" s="57">
        <v>800</v>
      </c>
      <c r="BJ92" s="57">
        <v>800</v>
      </c>
      <c r="BK92" s="56"/>
      <c r="BL92" s="56"/>
      <c r="BM92" s="56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6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2.75" customHeight="1" x14ac:dyDescent="0.2">
      <c r="A93" s="90"/>
      <c r="B93" s="32" t="s">
        <v>160</v>
      </c>
      <c r="C93" s="61" t="s">
        <v>161</v>
      </c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8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6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2.75" customHeight="1" x14ac:dyDescent="0.2">
      <c r="A94" s="90"/>
      <c r="B94" s="32" t="s">
        <v>162</v>
      </c>
      <c r="C94" s="55" t="s">
        <v>163</v>
      </c>
      <c r="D94" s="56"/>
      <c r="E94" s="56"/>
      <c r="F94" s="56"/>
      <c r="G94" s="57">
        <v>50</v>
      </c>
      <c r="H94" s="57">
        <v>50</v>
      </c>
      <c r="I94" s="56"/>
      <c r="J94" s="56"/>
      <c r="K94" s="56"/>
      <c r="L94" s="56"/>
      <c r="M94" s="57">
        <v>50</v>
      </c>
      <c r="N94" s="56"/>
      <c r="O94" s="56"/>
      <c r="P94" s="56"/>
      <c r="Q94" s="58"/>
      <c r="R94" s="56"/>
      <c r="S94" s="56"/>
      <c r="T94" s="57">
        <v>50</v>
      </c>
      <c r="U94" s="56"/>
      <c r="V94" s="57">
        <v>200</v>
      </c>
      <c r="W94" s="56"/>
      <c r="X94" s="56"/>
      <c r="Y94" s="56"/>
      <c r="Z94" s="56"/>
      <c r="AA94" s="56"/>
      <c r="AB94" s="56"/>
      <c r="AC94" s="56"/>
      <c r="AD94" s="56"/>
      <c r="AE94" s="56"/>
      <c r="AF94" s="57">
        <v>50</v>
      </c>
      <c r="AG94" s="56"/>
      <c r="AH94" s="56"/>
      <c r="AI94" s="56"/>
      <c r="AJ94" s="56"/>
      <c r="AK94" s="56"/>
      <c r="AL94" s="57">
        <v>50</v>
      </c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7">
        <v>150</v>
      </c>
      <c r="BA94" s="56"/>
      <c r="BB94" s="56"/>
      <c r="BC94" s="56"/>
      <c r="BD94" s="56"/>
      <c r="BE94" s="56"/>
      <c r="BF94" s="57">
        <v>50</v>
      </c>
      <c r="BG94" s="56"/>
      <c r="BH94" s="56"/>
      <c r="BI94" s="57">
        <v>100</v>
      </c>
      <c r="BJ94" s="57">
        <v>50</v>
      </c>
      <c r="BK94" s="56"/>
      <c r="BL94" s="56"/>
      <c r="BM94" s="56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6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2.75" customHeight="1" x14ac:dyDescent="0.2">
      <c r="A95" s="90"/>
      <c r="B95" s="32" t="s">
        <v>164</v>
      </c>
      <c r="C95" s="62">
        <v>300600</v>
      </c>
      <c r="D95" s="56"/>
      <c r="E95" s="56"/>
      <c r="F95" s="56"/>
      <c r="G95" s="57">
        <v>300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7">
        <v>300</v>
      </c>
      <c r="W95" s="56"/>
      <c r="X95" s="56"/>
      <c r="Y95" s="56"/>
      <c r="Z95" s="56"/>
      <c r="AA95" s="56"/>
      <c r="AB95" s="56"/>
      <c r="AC95" s="56"/>
      <c r="AD95" s="56"/>
      <c r="AE95" s="56"/>
      <c r="AF95" s="57">
        <v>600</v>
      </c>
      <c r="AG95" s="56"/>
      <c r="AH95" s="56"/>
      <c r="AI95" s="56"/>
      <c r="AJ95" s="56"/>
      <c r="AK95" s="56"/>
      <c r="AL95" s="57">
        <v>900</v>
      </c>
      <c r="AM95" s="56"/>
      <c r="AN95" s="56"/>
      <c r="AO95" s="56"/>
      <c r="AP95" s="56"/>
      <c r="AQ95" s="56"/>
      <c r="AR95" s="56"/>
      <c r="AS95" s="56"/>
      <c r="AT95" s="57">
        <v>900</v>
      </c>
      <c r="AU95" s="56"/>
      <c r="AV95" s="56"/>
      <c r="AW95" s="56"/>
      <c r="AX95" s="56"/>
      <c r="AY95" s="56"/>
      <c r="AZ95" s="57">
        <v>900</v>
      </c>
      <c r="BA95" s="56"/>
      <c r="BB95" s="56"/>
      <c r="BC95" s="56"/>
      <c r="BD95" s="56"/>
      <c r="BE95" s="56"/>
      <c r="BF95" s="56"/>
      <c r="BG95" s="56"/>
      <c r="BH95" s="56"/>
      <c r="BI95" s="56"/>
      <c r="BJ95" s="57">
        <v>900</v>
      </c>
      <c r="BK95" s="56"/>
      <c r="BL95" s="56"/>
      <c r="BM95" s="56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6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2.75" customHeight="1" x14ac:dyDescent="0.2">
      <c r="A96" s="90"/>
      <c r="B96" s="32" t="s">
        <v>165</v>
      </c>
      <c r="C96" s="63">
        <v>300</v>
      </c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7">
        <v>300</v>
      </c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7">
        <v>300</v>
      </c>
      <c r="AU96" s="56"/>
      <c r="AV96" s="56"/>
      <c r="AW96" s="56"/>
      <c r="AX96" s="56"/>
      <c r="AY96" s="56"/>
      <c r="AZ96" s="57">
        <v>300</v>
      </c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6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31.5" customHeight="1" x14ac:dyDescent="0.2">
      <c r="A97" s="90"/>
      <c r="B97" s="64" t="s">
        <v>166</v>
      </c>
      <c r="C97" s="65" t="s">
        <v>167</v>
      </c>
      <c r="D97" s="57">
        <v>1050</v>
      </c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6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2.75" customHeight="1" x14ac:dyDescent="0.2">
      <c r="A98" s="90"/>
      <c r="B98" s="32" t="s">
        <v>168</v>
      </c>
      <c r="C98" s="63">
        <v>400</v>
      </c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7">
        <v>400</v>
      </c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6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31.5" customHeight="1" x14ac:dyDescent="0.2">
      <c r="A99" s="90"/>
      <c r="B99" s="64" t="s">
        <v>169</v>
      </c>
      <c r="C99" s="66" t="s">
        <v>170</v>
      </c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6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2.75" customHeight="1" x14ac:dyDescent="0.2">
      <c r="A100" s="90"/>
      <c r="B100" s="32" t="s">
        <v>171</v>
      </c>
      <c r="C100" s="63">
        <v>400</v>
      </c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6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2.75" customHeight="1" x14ac:dyDescent="0.2">
      <c r="A101" s="90"/>
      <c r="B101" s="32" t="s">
        <v>172</v>
      </c>
      <c r="C101" s="33">
        <v>500</v>
      </c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6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2.75" customHeight="1" x14ac:dyDescent="0.2">
      <c r="A102" s="90"/>
      <c r="B102" s="32" t="s">
        <v>173</v>
      </c>
      <c r="C102" s="33">
        <v>1000</v>
      </c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7">
        <v>1000</v>
      </c>
      <c r="BJ102" s="56"/>
      <c r="BK102" s="56"/>
      <c r="BL102" s="56"/>
      <c r="BM102" s="56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6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2.75" customHeight="1" x14ac:dyDescent="0.2">
      <c r="A103" s="90"/>
      <c r="B103" s="32" t="s">
        <v>174</v>
      </c>
      <c r="C103" s="33" t="s">
        <v>175</v>
      </c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6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2.75" customHeight="1" x14ac:dyDescent="0.2">
      <c r="A104" s="90"/>
      <c r="B104" s="32" t="s">
        <v>176</v>
      </c>
      <c r="C104" s="33">
        <v>400</v>
      </c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6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31.5" customHeight="1" x14ac:dyDescent="0.2">
      <c r="A105" s="90"/>
      <c r="B105" s="32" t="s">
        <v>177</v>
      </c>
      <c r="C105" s="66" t="s">
        <v>178</v>
      </c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6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2.75" customHeight="1" x14ac:dyDescent="0.2">
      <c r="A106" s="90"/>
      <c r="B106" s="32" t="s">
        <v>179</v>
      </c>
      <c r="C106" s="33">
        <v>500</v>
      </c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6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2.75" customHeight="1" x14ac:dyDescent="0.2">
      <c r="A107" s="90"/>
      <c r="B107" s="32" t="s">
        <v>180</v>
      </c>
      <c r="C107" s="33">
        <v>1500</v>
      </c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6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2.75" customHeight="1" x14ac:dyDescent="0.2">
      <c r="A108" s="90"/>
      <c r="B108" s="32" t="s">
        <v>181</v>
      </c>
      <c r="C108" s="33">
        <v>1000</v>
      </c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6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2.75" customHeight="1" x14ac:dyDescent="0.2">
      <c r="A109" s="91"/>
      <c r="B109" s="32" t="s">
        <v>182</v>
      </c>
      <c r="C109" s="55" t="s">
        <v>183</v>
      </c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6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2.75" customHeight="1" x14ac:dyDescent="0.2">
      <c r="A110" s="1"/>
      <c r="B110" s="37" t="s">
        <v>196</v>
      </c>
      <c r="C110" s="38"/>
      <c r="D110" s="67">
        <f t="shared" ref="D110:BW110" si="21">SUM(D86:D109)</f>
        <v>2420.5</v>
      </c>
      <c r="E110" s="67">
        <f t="shared" si="21"/>
        <v>0</v>
      </c>
      <c r="F110" s="67">
        <f t="shared" si="21"/>
        <v>0</v>
      </c>
      <c r="G110" s="67">
        <f t="shared" si="21"/>
        <v>1411</v>
      </c>
      <c r="H110" s="67">
        <f t="shared" si="21"/>
        <v>1203.98</v>
      </c>
      <c r="I110" s="67">
        <f t="shared" si="21"/>
        <v>98.48</v>
      </c>
      <c r="J110" s="67">
        <f t="shared" si="21"/>
        <v>0</v>
      </c>
      <c r="K110" s="67">
        <f t="shared" si="21"/>
        <v>0</v>
      </c>
      <c r="L110" s="67">
        <f t="shared" si="21"/>
        <v>0</v>
      </c>
      <c r="M110" s="67">
        <f t="shared" si="21"/>
        <v>1445.7</v>
      </c>
      <c r="N110" s="67">
        <f t="shared" si="21"/>
        <v>1353.76</v>
      </c>
      <c r="O110" s="67">
        <f t="shared" si="21"/>
        <v>0</v>
      </c>
      <c r="P110" s="67">
        <f t="shared" si="21"/>
        <v>463.64</v>
      </c>
      <c r="Q110" s="67">
        <f t="shared" si="21"/>
        <v>1814.68</v>
      </c>
      <c r="R110" s="67">
        <f t="shared" si="21"/>
        <v>99.8</v>
      </c>
      <c r="S110" s="67">
        <f t="shared" si="21"/>
        <v>0</v>
      </c>
      <c r="T110" s="67">
        <f t="shared" si="21"/>
        <v>1259.8400000000001</v>
      </c>
      <c r="U110" s="67">
        <f t="shared" si="21"/>
        <v>0</v>
      </c>
      <c r="V110" s="67">
        <f t="shared" si="21"/>
        <v>1781</v>
      </c>
      <c r="W110" s="67">
        <f t="shared" si="21"/>
        <v>0</v>
      </c>
      <c r="X110" s="67">
        <f t="shared" si="21"/>
        <v>0</v>
      </c>
      <c r="Y110" s="67">
        <f t="shared" si="21"/>
        <v>856.16</v>
      </c>
      <c r="Z110" s="67">
        <f t="shared" si="21"/>
        <v>0</v>
      </c>
      <c r="AA110" s="67">
        <f t="shared" si="21"/>
        <v>0</v>
      </c>
      <c r="AB110" s="67">
        <f t="shared" si="21"/>
        <v>0</v>
      </c>
      <c r="AC110" s="67">
        <f t="shared" si="21"/>
        <v>0</v>
      </c>
      <c r="AD110" s="67">
        <f t="shared" si="21"/>
        <v>0</v>
      </c>
      <c r="AE110" s="67">
        <f t="shared" si="21"/>
        <v>62.040000000000013</v>
      </c>
      <c r="AF110" s="67">
        <f t="shared" si="21"/>
        <v>2065.4</v>
      </c>
      <c r="AG110" s="67">
        <f t="shared" si="21"/>
        <v>0</v>
      </c>
      <c r="AH110" s="67">
        <f t="shared" si="21"/>
        <v>0</v>
      </c>
      <c r="AI110" s="67">
        <f t="shared" si="21"/>
        <v>0</v>
      </c>
      <c r="AJ110" s="67">
        <f t="shared" si="21"/>
        <v>0</v>
      </c>
      <c r="AK110" s="67">
        <f t="shared" si="21"/>
        <v>0</v>
      </c>
      <c r="AL110" s="67">
        <f t="shared" si="21"/>
        <v>2051.04</v>
      </c>
      <c r="AM110" s="67">
        <f t="shared" si="21"/>
        <v>0</v>
      </c>
      <c r="AN110" s="67">
        <f t="shared" si="21"/>
        <v>0</v>
      </c>
      <c r="AO110" s="67">
        <f t="shared" si="21"/>
        <v>0</v>
      </c>
      <c r="AP110" s="67">
        <f t="shared" si="21"/>
        <v>0</v>
      </c>
      <c r="AQ110" s="67">
        <f t="shared" si="21"/>
        <v>1837.48</v>
      </c>
      <c r="AR110" s="67">
        <f t="shared" si="21"/>
        <v>0</v>
      </c>
      <c r="AS110" s="67">
        <f t="shared" si="21"/>
        <v>0</v>
      </c>
      <c r="AT110" s="67">
        <f t="shared" si="21"/>
        <v>2893.6</v>
      </c>
      <c r="AU110" s="67">
        <f t="shared" si="21"/>
        <v>0</v>
      </c>
      <c r="AV110" s="67">
        <f t="shared" si="21"/>
        <v>0</v>
      </c>
      <c r="AW110" s="67">
        <f t="shared" si="21"/>
        <v>0</v>
      </c>
      <c r="AX110" s="67">
        <f t="shared" si="21"/>
        <v>0</v>
      </c>
      <c r="AY110" s="67">
        <f t="shared" si="21"/>
        <v>92.1</v>
      </c>
      <c r="AZ110" s="67">
        <f t="shared" si="21"/>
        <v>3054.6</v>
      </c>
      <c r="BA110" s="67">
        <f t="shared" si="21"/>
        <v>1224.2</v>
      </c>
      <c r="BB110" s="67">
        <f t="shared" si="21"/>
        <v>89.679999999999993</v>
      </c>
      <c r="BC110" s="67">
        <f t="shared" si="21"/>
        <v>0</v>
      </c>
      <c r="BD110" s="67">
        <f t="shared" si="21"/>
        <v>0</v>
      </c>
      <c r="BE110" s="67">
        <f t="shared" si="21"/>
        <v>0</v>
      </c>
      <c r="BF110" s="67">
        <f t="shared" si="21"/>
        <v>1595.18</v>
      </c>
      <c r="BG110" s="67">
        <f t="shared" si="21"/>
        <v>0</v>
      </c>
      <c r="BH110" s="67">
        <f t="shared" si="21"/>
        <v>0</v>
      </c>
      <c r="BI110" s="67">
        <f t="shared" si="21"/>
        <v>2414.6800000000003</v>
      </c>
      <c r="BJ110" s="67">
        <f t="shared" si="21"/>
        <v>2307.04</v>
      </c>
      <c r="BK110" s="67">
        <f t="shared" si="21"/>
        <v>0</v>
      </c>
      <c r="BL110" s="67">
        <f t="shared" si="21"/>
        <v>0</v>
      </c>
      <c r="BM110" s="67">
        <f t="shared" si="21"/>
        <v>0</v>
      </c>
      <c r="BN110" s="67">
        <f t="shared" si="21"/>
        <v>0</v>
      </c>
      <c r="BO110" s="67">
        <f t="shared" si="21"/>
        <v>0</v>
      </c>
      <c r="BP110" s="67">
        <f t="shared" si="21"/>
        <v>0</v>
      </c>
      <c r="BQ110" s="67">
        <f t="shared" si="21"/>
        <v>0</v>
      </c>
      <c r="BR110" s="67">
        <f t="shared" si="21"/>
        <v>0</v>
      </c>
      <c r="BS110" s="67">
        <f t="shared" si="21"/>
        <v>0</v>
      </c>
      <c r="BT110" s="67">
        <f t="shared" si="21"/>
        <v>0</v>
      </c>
      <c r="BU110" s="67">
        <f t="shared" si="21"/>
        <v>0</v>
      </c>
      <c r="BV110" s="67">
        <f t="shared" si="21"/>
        <v>0</v>
      </c>
      <c r="BW110" s="67">
        <f t="shared" si="21"/>
        <v>0</v>
      </c>
      <c r="BX110" s="6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" customHeight="1" x14ac:dyDescent="0.2">
      <c r="A111" s="1"/>
      <c r="B111" s="40" t="s">
        <v>197</v>
      </c>
      <c r="C111" s="41"/>
      <c r="D111" s="42">
        <f t="shared" ref="D111:BW111" si="22">IF(D110&gt;0,RANK(D110,$D110:$BW110),"")</f>
        <v>3</v>
      </c>
      <c r="E111" s="42" t="str">
        <f t="shared" si="22"/>
        <v/>
      </c>
      <c r="F111" s="42" t="str">
        <f t="shared" si="22"/>
        <v/>
      </c>
      <c r="G111" s="42">
        <f t="shared" si="22"/>
        <v>13</v>
      </c>
      <c r="H111" s="42">
        <f t="shared" si="22"/>
        <v>17</v>
      </c>
      <c r="I111" s="42">
        <f t="shared" si="22"/>
        <v>21</v>
      </c>
      <c r="J111" s="42" t="str">
        <f t="shared" si="22"/>
        <v/>
      </c>
      <c r="K111" s="42" t="str">
        <f t="shared" si="22"/>
        <v/>
      </c>
      <c r="L111" s="42" t="str">
        <f t="shared" si="22"/>
        <v/>
      </c>
      <c r="M111" s="42">
        <f t="shared" si="22"/>
        <v>12</v>
      </c>
      <c r="N111" s="42">
        <f t="shared" si="22"/>
        <v>14</v>
      </c>
      <c r="O111" s="42" t="str">
        <f t="shared" si="22"/>
        <v/>
      </c>
      <c r="P111" s="42">
        <f t="shared" si="22"/>
        <v>19</v>
      </c>
      <c r="Q111" s="42">
        <f t="shared" si="22"/>
        <v>9</v>
      </c>
      <c r="R111" s="42">
        <f t="shared" si="22"/>
        <v>20</v>
      </c>
      <c r="S111" s="42" t="str">
        <f t="shared" si="22"/>
        <v/>
      </c>
      <c r="T111" s="42">
        <f t="shared" si="22"/>
        <v>15</v>
      </c>
      <c r="U111" s="42" t="str">
        <f t="shared" si="22"/>
        <v/>
      </c>
      <c r="V111" s="42">
        <f t="shared" si="22"/>
        <v>10</v>
      </c>
      <c r="W111" s="42" t="str">
        <f t="shared" si="22"/>
        <v/>
      </c>
      <c r="X111" s="42" t="str">
        <f t="shared" si="22"/>
        <v/>
      </c>
      <c r="Y111" s="42">
        <f t="shared" si="22"/>
        <v>18</v>
      </c>
      <c r="Z111" s="42" t="str">
        <f t="shared" si="22"/>
        <v/>
      </c>
      <c r="AA111" s="42" t="str">
        <f t="shared" si="22"/>
        <v/>
      </c>
      <c r="AB111" s="42" t="str">
        <f t="shared" si="22"/>
        <v/>
      </c>
      <c r="AC111" s="42" t="str">
        <f t="shared" si="22"/>
        <v/>
      </c>
      <c r="AD111" s="42" t="str">
        <f t="shared" si="22"/>
        <v/>
      </c>
      <c r="AE111" s="42">
        <f t="shared" si="22"/>
        <v>24</v>
      </c>
      <c r="AF111" s="42">
        <f t="shared" si="22"/>
        <v>6</v>
      </c>
      <c r="AG111" s="42" t="str">
        <f t="shared" si="22"/>
        <v/>
      </c>
      <c r="AH111" s="42" t="str">
        <f t="shared" si="22"/>
        <v/>
      </c>
      <c r="AI111" s="42" t="str">
        <f t="shared" si="22"/>
        <v/>
      </c>
      <c r="AJ111" s="42" t="str">
        <f t="shared" si="22"/>
        <v/>
      </c>
      <c r="AK111" s="42" t="str">
        <f t="shared" si="22"/>
        <v/>
      </c>
      <c r="AL111" s="42">
        <f t="shared" si="22"/>
        <v>7</v>
      </c>
      <c r="AM111" s="42" t="str">
        <f t="shared" si="22"/>
        <v/>
      </c>
      <c r="AN111" s="42" t="str">
        <f t="shared" si="22"/>
        <v/>
      </c>
      <c r="AO111" s="42" t="str">
        <f t="shared" si="22"/>
        <v/>
      </c>
      <c r="AP111" s="42" t="str">
        <f t="shared" si="22"/>
        <v/>
      </c>
      <c r="AQ111" s="42">
        <f t="shared" si="22"/>
        <v>8</v>
      </c>
      <c r="AR111" s="42" t="str">
        <f t="shared" si="22"/>
        <v/>
      </c>
      <c r="AS111" s="42" t="str">
        <f t="shared" si="22"/>
        <v/>
      </c>
      <c r="AT111" s="42">
        <f t="shared" si="22"/>
        <v>2</v>
      </c>
      <c r="AU111" s="42" t="str">
        <f t="shared" si="22"/>
        <v/>
      </c>
      <c r="AV111" s="42" t="str">
        <f t="shared" si="22"/>
        <v/>
      </c>
      <c r="AW111" s="42" t="str">
        <f t="shared" si="22"/>
        <v/>
      </c>
      <c r="AX111" s="42" t="str">
        <f t="shared" si="22"/>
        <v/>
      </c>
      <c r="AY111" s="42">
        <f t="shared" si="22"/>
        <v>22</v>
      </c>
      <c r="AZ111" s="42">
        <f t="shared" si="22"/>
        <v>1</v>
      </c>
      <c r="BA111" s="42">
        <f t="shared" si="22"/>
        <v>16</v>
      </c>
      <c r="BB111" s="42">
        <f t="shared" si="22"/>
        <v>23</v>
      </c>
      <c r="BC111" s="42" t="str">
        <f t="shared" si="22"/>
        <v/>
      </c>
      <c r="BD111" s="42" t="str">
        <f t="shared" si="22"/>
        <v/>
      </c>
      <c r="BE111" s="42" t="str">
        <f t="shared" si="22"/>
        <v/>
      </c>
      <c r="BF111" s="42">
        <f t="shared" si="22"/>
        <v>11</v>
      </c>
      <c r="BG111" s="42" t="str">
        <f t="shared" si="22"/>
        <v/>
      </c>
      <c r="BH111" s="42" t="str">
        <f t="shared" si="22"/>
        <v/>
      </c>
      <c r="BI111" s="42">
        <f t="shared" si="22"/>
        <v>4</v>
      </c>
      <c r="BJ111" s="42">
        <f t="shared" si="22"/>
        <v>5</v>
      </c>
      <c r="BK111" s="42" t="str">
        <f t="shared" si="22"/>
        <v/>
      </c>
      <c r="BL111" s="42" t="str">
        <f t="shared" si="22"/>
        <v/>
      </c>
      <c r="BM111" s="42" t="str">
        <f t="shared" si="22"/>
        <v/>
      </c>
      <c r="BN111" s="42" t="str">
        <f t="shared" si="22"/>
        <v/>
      </c>
      <c r="BO111" s="42" t="str">
        <f t="shared" si="22"/>
        <v/>
      </c>
      <c r="BP111" s="42" t="str">
        <f t="shared" si="22"/>
        <v/>
      </c>
      <c r="BQ111" s="42" t="str">
        <f t="shared" si="22"/>
        <v/>
      </c>
      <c r="BR111" s="42" t="str">
        <f t="shared" si="22"/>
        <v/>
      </c>
      <c r="BS111" s="42" t="str">
        <f t="shared" si="22"/>
        <v/>
      </c>
      <c r="BT111" s="42" t="str">
        <f t="shared" si="22"/>
        <v/>
      </c>
      <c r="BU111" s="42" t="str">
        <f t="shared" si="22"/>
        <v/>
      </c>
      <c r="BV111" s="42" t="str">
        <f t="shared" si="22"/>
        <v/>
      </c>
      <c r="BW111" s="42" t="str">
        <f t="shared" si="22"/>
        <v/>
      </c>
      <c r="BX111" s="6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371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9.5" customHeight="1" x14ac:dyDescent="0.3">
      <c r="A114" s="93" t="s">
        <v>198</v>
      </c>
      <c r="B114" s="75" t="s">
        <v>199</v>
      </c>
      <c r="C114" s="76" t="s">
        <v>1</v>
      </c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6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" customHeight="1" x14ac:dyDescent="0.2">
      <c r="A115" s="90"/>
      <c r="B115" s="50" t="s">
        <v>146</v>
      </c>
      <c r="C115" s="51" t="s">
        <v>147</v>
      </c>
      <c r="D115" s="53" t="s">
        <v>148</v>
      </c>
      <c r="E115" s="52">
        <v>41.4</v>
      </c>
      <c r="F115" s="52">
        <v>24.5</v>
      </c>
      <c r="G115" s="53" t="s">
        <v>148</v>
      </c>
      <c r="H115" s="53" t="s">
        <v>148</v>
      </c>
      <c r="I115" s="53" t="s">
        <v>148</v>
      </c>
      <c r="J115" s="52" t="s">
        <v>188</v>
      </c>
      <c r="K115" s="53" t="s">
        <v>148</v>
      </c>
      <c r="L115" s="53" t="s">
        <v>148</v>
      </c>
      <c r="M115" s="53" t="s">
        <v>148</v>
      </c>
      <c r="N115" s="53" t="s">
        <v>148</v>
      </c>
      <c r="O115" s="52">
        <v>16.100000000000001</v>
      </c>
      <c r="P115" s="53" t="s">
        <v>148</v>
      </c>
      <c r="Q115" s="53" t="s">
        <v>148</v>
      </c>
      <c r="R115" s="53" t="s">
        <v>148</v>
      </c>
      <c r="S115" s="52" t="s">
        <v>200</v>
      </c>
      <c r="T115" s="53" t="s">
        <v>148</v>
      </c>
      <c r="U115" s="53" t="s">
        <v>148</v>
      </c>
      <c r="V115" s="53" t="s">
        <v>148</v>
      </c>
      <c r="W115" s="53" t="s">
        <v>148</v>
      </c>
      <c r="X115" s="53" t="s">
        <v>148</v>
      </c>
      <c r="Y115" s="53" t="s">
        <v>148</v>
      </c>
      <c r="Z115" s="53" t="s">
        <v>148</v>
      </c>
      <c r="AA115" s="53" t="s">
        <v>148</v>
      </c>
      <c r="AB115" s="53" t="s">
        <v>148</v>
      </c>
      <c r="AC115" s="53" t="s">
        <v>148</v>
      </c>
      <c r="AD115" s="53" t="s">
        <v>148</v>
      </c>
      <c r="AE115" s="53" t="s">
        <v>148</v>
      </c>
      <c r="AF115" s="52">
        <v>55.3</v>
      </c>
      <c r="AG115" s="53" t="s">
        <v>148</v>
      </c>
      <c r="AH115" s="53" t="s">
        <v>148</v>
      </c>
      <c r="AI115" s="53" t="s">
        <v>148</v>
      </c>
      <c r="AJ115" s="53" t="s">
        <v>148</v>
      </c>
      <c r="AK115" s="53" t="s">
        <v>148</v>
      </c>
      <c r="AL115" s="53" t="s">
        <v>148</v>
      </c>
      <c r="AM115" s="53" t="s">
        <v>148</v>
      </c>
      <c r="AN115" s="53" t="s">
        <v>148</v>
      </c>
      <c r="AO115" s="52" t="s">
        <v>188</v>
      </c>
      <c r="AP115" s="53" t="s">
        <v>148</v>
      </c>
      <c r="AQ115" s="53" t="s">
        <v>148</v>
      </c>
      <c r="AR115" s="53" t="s">
        <v>148</v>
      </c>
      <c r="AS115" s="52">
        <v>15.5</v>
      </c>
      <c r="AT115" s="53" t="s">
        <v>148</v>
      </c>
      <c r="AU115" s="53" t="s">
        <v>148</v>
      </c>
      <c r="AV115" s="52">
        <v>37.1</v>
      </c>
      <c r="AW115" s="53" t="s">
        <v>148</v>
      </c>
      <c r="AX115" s="53" t="s">
        <v>148</v>
      </c>
      <c r="AY115" s="53" t="s">
        <v>148</v>
      </c>
      <c r="AZ115" s="52">
        <v>36.9</v>
      </c>
      <c r="BA115" s="53" t="s">
        <v>148</v>
      </c>
      <c r="BB115" s="53" t="s">
        <v>148</v>
      </c>
      <c r="BC115" s="53" t="s">
        <v>148</v>
      </c>
      <c r="BD115" s="53" t="s">
        <v>148</v>
      </c>
      <c r="BE115" s="53" t="s">
        <v>148</v>
      </c>
      <c r="BF115" s="53" t="s">
        <v>148</v>
      </c>
      <c r="BG115" s="53" t="s">
        <v>148</v>
      </c>
      <c r="BH115" s="53" t="s">
        <v>148</v>
      </c>
      <c r="BI115" s="53" t="s">
        <v>148</v>
      </c>
      <c r="BJ115" s="53" t="s">
        <v>148</v>
      </c>
      <c r="BK115" s="53" t="s">
        <v>148</v>
      </c>
      <c r="BL115" s="53" t="s">
        <v>148</v>
      </c>
      <c r="BM115" s="53" t="s">
        <v>148</v>
      </c>
      <c r="BN115" s="53" t="s">
        <v>148</v>
      </c>
      <c r="BO115" s="53" t="s">
        <v>148</v>
      </c>
      <c r="BP115" s="53" t="s">
        <v>148</v>
      </c>
      <c r="BQ115" s="53" t="s">
        <v>148</v>
      </c>
      <c r="BR115" s="53" t="s">
        <v>148</v>
      </c>
      <c r="BS115" s="53" t="s">
        <v>148</v>
      </c>
      <c r="BT115" s="53" t="s">
        <v>148</v>
      </c>
      <c r="BU115" s="53" t="s">
        <v>148</v>
      </c>
      <c r="BV115" s="53" t="s">
        <v>148</v>
      </c>
      <c r="BW115" s="53" t="s">
        <v>148</v>
      </c>
      <c r="BX115" s="54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2.75" customHeight="1" x14ac:dyDescent="0.2">
      <c r="A116" s="90"/>
      <c r="B116" s="32" t="s">
        <v>150</v>
      </c>
      <c r="C116" s="55" t="s">
        <v>151</v>
      </c>
      <c r="D116" s="56">
        <f t="shared" ref="D116:I116" si="23">IF(D115="x",0,IF(D115&gt;38,-(250+11*(D115-56.7)),(IF(AND(D115&lt;=38,D115&gt;22),4.4*(38-D115),80+2.2*(22-D115)))))</f>
        <v>0</v>
      </c>
      <c r="E116" s="56">
        <f t="shared" si="23"/>
        <v>-81.69999999999996</v>
      </c>
      <c r="F116" s="56">
        <f t="shared" si="23"/>
        <v>59.400000000000006</v>
      </c>
      <c r="G116" s="56">
        <f t="shared" si="23"/>
        <v>0</v>
      </c>
      <c r="H116" s="56">
        <f t="shared" si="23"/>
        <v>0</v>
      </c>
      <c r="I116" s="56">
        <f t="shared" si="23"/>
        <v>0</v>
      </c>
      <c r="J116" s="57">
        <v>69</v>
      </c>
      <c r="K116" s="56">
        <f t="shared" ref="K116:R116" si="24">IF(K115="x",0,IF(K115&gt;38,-(250+11*(K115-56.7)),(IF(AND(K115&lt;=38,K115&gt;22),4.4*(38-K115),80+2.2*(22-K115)))))</f>
        <v>0</v>
      </c>
      <c r="L116" s="56">
        <f t="shared" si="24"/>
        <v>0</v>
      </c>
      <c r="M116" s="56">
        <f t="shared" si="24"/>
        <v>0</v>
      </c>
      <c r="N116" s="56">
        <f t="shared" si="24"/>
        <v>0</v>
      </c>
      <c r="O116" s="56">
        <f t="shared" si="24"/>
        <v>92.98</v>
      </c>
      <c r="P116" s="56">
        <f t="shared" si="24"/>
        <v>0</v>
      </c>
      <c r="Q116" s="56">
        <f t="shared" si="24"/>
        <v>0</v>
      </c>
      <c r="R116" s="56">
        <f t="shared" si="24"/>
        <v>0</v>
      </c>
      <c r="S116" s="57">
        <v>54</v>
      </c>
      <c r="T116" s="56">
        <f t="shared" ref="T116:AN116" si="25">IF(T115="x",0,IF(T115&gt;38,-(250+11*(T115-56.7)),(IF(AND(T115&lt;=38,T115&gt;22),4.4*(38-T115),80+2.2*(22-T115)))))</f>
        <v>0</v>
      </c>
      <c r="U116" s="56">
        <f t="shared" si="25"/>
        <v>0</v>
      </c>
      <c r="V116" s="56">
        <f t="shared" si="25"/>
        <v>0</v>
      </c>
      <c r="W116" s="56">
        <f t="shared" si="25"/>
        <v>0</v>
      </c>
      <c r="X116" s="56">
        <f t="shared" si="25"/>
        <v>0</v>
      </c>
      <c r="Y116" s="56">
        <f t="shared" si="25"/>
        <v>0</v>
      </c>
      <c r="Z116" s="56">
        <f t="shared" si="25"/>
        <v>0</v>
      </c>
      <c r="AA116" s="56">
        <f t="shared" si="25"/>
        <v>0</v>
      </c>
      <c r="AB116" s="56">
        <f t="shared" si="25"/>
        <v>0</v>
      </c>
      <c r="AC116" s="56">
        <f t="shared" si="25"/>
        <v>0</v>
      </c>
      <c r="AD116" s="56">
        <f t="shared" si="25"/>
        <v>0</v>
      </c>
      <c r="AE116" s="56">
        <f t="shared" si="25"/>
        <v>0</v>
      </c>
      <c r="AF116" s="56">
        <f t="shared" si="25"/>
        <v>-234.59999999999994</v>
      </c>
      <c r="AG116" s="56">
        <f t="shared" si="25"/>
        <v>0</v>
      </c>
      <c r="AH116" s="56">
        <f t="shared" si="25"/>
        <v>0</v>
      </c>
      <c r="AI116" s="56">
        <f t="shared" si="25"/>
        <v>0</v>
      </c>
      <c r="AJ116" s="56">
        <f t="shared" si="25"/>
        <v>0</v>
      </c>
      <c r="AK116" s="56">
        <f t="shared" si="25"/>
        <v>0</v>
      </c>
      <c r="AL116" s="56">
        <f t="shared" si="25"/>
        <v>0</v>
      </c>
      <c r="AM116" s="56">
        <f t="shared" si="25"/>
        <v>0</v>
      </c>
      <c r="AN116" s="56">
        <f t="shared" si="25"/>
        <v>0</v>
      </c>
      <c r="AO116" s="57">
        <v>155</v>
      </c>
      <c r="AP116" s="56">
        <f t="shared" ref="AP116:BW116" si="26">IF(AP115="x",0,IF(AP115&gt;38,-(250+11*(AP115-56.7)),(IF(AND(AP115&lt;=38,AP115&gt;22),4.4*(38-AP115),80+2.2*(22-AP115)))))</f>
        <v>0</v>
      </c>
      <c r="AQ116" s="56">
        <f t="shared" si="26"/>
        <v>0</v>
      </c>
      <c r="AR116" s="56">
        <f t="shared" si="26"/>
        <v>0</v>
      </c>
      <c r="AS116" s="56">
        <f t="shared" si="26"/>
        <v>94.3</v>
      </c>
      <c r="AT116" s="56">
        <f t="shared" si="26"/>
        <v>0</v>
      </c>
      <c r="AU116" s="56">
        <f t="shared" si="26"/>
        <v>0</v>
      </c>
      <c r="AV116" s="56">
        <f t="shared" si="26"/>
        <v>3.9599999999999942</v>
      </c>
      <c r="AW116" s="56">
        <f t="shared" si="26"/>
        <v>0</v>
      </c>
      <c r="AX116" s="56">
        <f t="shared" si="26"/>
        <v>0</v>
      </c>
      <c r="AY116" s="56">
        <f t="shared" si="26"/>
        <v>0</v>
      </c>
      <c r="AZ116" s="56">
        <f t="shared" si="26"/>
        <v>4.840000000000007</v>
      </c>
      <c r="BA116" s="56">
        <f t="shared" si="26"/>
        <v>0</v>
      </c>
      <c r="BB116" s="56">
        <f t="shared" si="26"/>
        <v>0</v>
      </c>
      <c r="BC116" s="56">
        <f t="shared" si="26"/>
        <v>0</v>
      </c>
      <c r="BD116" s="56">
        <f t="shared" si="26"/>
        <v>0</v>
      </c>
      <c r="BE116" s="56">
        <f t="shared" si="26"/>
        <v>0</v>
      </c>
      <c r="BF116" s="56">
        <f t="shared" si="26"/>
        <v>0</v>
      </c>
      <c r="BG116" s="56">
        <f t="shared" si="26"/>
        <v>0</v>
      </c>
      <c r="BH116" s="56">
        <f t="shared" si="26"/>
        <v>0</v>
      </c>
      <c r="BI116" s="56">
        <f t="shared" si="26"/>
        <v>0</v>
      </c>
      <c r="BJ116" s="56">
        <f t="shared" si="26"/>
        <v>0</v>
      </c>
      <c r="BK116" s="56">
        <f t="shared" si="26"/>
        <v>0</v>
      </c>
      <c r="BL116" s="56">
        <f t="shared" si="26"/>
        <v>0</v>
      </c>
      <c r="BM116" s="56">
        <f t="shared" si="26"/>
        <v>0</v>
      </c>
      <c r="BN116" s="56">
        <f t="shared" si="26"/>
        <v>0</v>
      </c>
      <c r="BO116" s="56">
        <f t="shared" si="26"/>
        <v>0</v>
      </c>
      <c r="BP116" s="56">
        <f t="shared" si="26"/>
        <v>0</v>
      </c>
      <c r="BQ116" s="56">
        <f t="shared" si="26"/>
        <v>0</v>
      </c>
      <c r="BR116" s="56">
        <f t="shared" si="26"/>
        <v>0</v>
      </c>
      <c r="BS116" s="56">
        <f t="shared" si="26"/>
        <v>0</v>
      </c>
      <c r="BT116" s="56">
        <f t="shared" si="26"/>
        <v>0</v>
      </c>
      <c r="BU116" s="56">
        <f t="shared" si="26"/>
        <v>0</v>
      </c>
      <c r="BV116" s="56">
        <f t="shared" si="26"/>
        <v>0</v>
      </c>
      <c r="BW116" s="56">
        <f t="shared" si="26"/>
        <v>0</v>
      </c>
      <c r="BX116" s="6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2.75" customHeight="1" x14ac:dyDescent="0.2">
      <c r="A117" s="90"/>
      <c r="B117" s="32" t="s">
        <v>152</v>
      </c>
      <c r="C117" s="55">
        <v>-500</v>
      </c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7" t="s">
        <v>149</v>
      </c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6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2.75" customHeight="1" x14ac:dyDescent="0.2">
      <c r="A118" s="90"/>
      <c r="B118" s="32" t="s">
        <v>153</v>
      </c>
      <c r="C118" s="59">
        <v>100</v>
      </c>
      <c r="D118" s="56"/>
      <c r="E118" s="57">
        <v>100</v>
      </c>
      <c r="F118" s="57">
        <v>100</v>
      </c>
      <c r="G118" s="56"/>
      <c r="H118" s="56"/>
      <c r="I118" s="56"/>
      <c r="J118" s="57">
        <v>100</v>
      </c>
      <c r="K118" s="56"/>
      <c r="L118" s="56"/>
      <c r="M118" s="56"/>
      <c r="N118" s="56"/>
      <c r="O118" s="57">
        <v>100</v>
      </c>
      <c r="P118" s="56"/>
      <c r="Q118" s="58"/>
      <c r="R118" s="56"/>
      <c r="S118" s="57">
        <v>100</v>
      </c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7">
        <v>100</v>
      </c>
      <c r="AG118" s="56"/>
      <c r="AH118" s="56"/>
      <c r="AI118" s="56"/>
      <c r="AJ118" s="56"/>
      <c r="AK118" s="56"/>
      <c r="AL118" s="56"/>
      <c r="AM118" s="56"/>
      <c r="AN118" s="56"/>
      <c r="AO118" s="57">
        <v>100</v>
      </c>
      <c r="AP118" s="56"/>
      <c r="AQ118" s="56"/>
      <c r="AR118" s="56"/>
      <c r="AS118" s="57">
        <v>100</v>
      </c>
      <c r="AT118" s="56"/>
      <c r="AU118" s="56"/>
      <c r="AV118" s="57">
        <v>100</v>
      </c>
      <c r="AW118" s="56"/>
      <c r="AX118" s="56"/>
      <c r="AY118" s="56"/>
      <c r="AZ118" s="57">
        <v>100</v>
      </c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6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2.75" customHeight="1" x14ac:dyDescent="0.2">
      <c r="A119" s="90"/>
      <c r="B119" s="32" t="s">
        <v>154</v>
      </c>
      <c r="C119" s="33">
        <v>150</v>
      </c>
      <c r="D119" s="56"/>
      <c r="E119" s="57">
        <v>150</v>
      </c>
      <c r="F119" s="57">
        <v>150</v>
      </c>
      <c r="G119" s="56"/>
      <c r="H119" s="56"/>
      <c r="I119" s="56"/>
      <c r="J119" s="57">
        <v>150</v>
      </c>
      <c r="K119" s="56"/>
      <c r="L119" s="56"/>
      <c r="M119" s="56"/>
      <c r="N119" s="56"/>
      <c r="O119" s="57">
        <v>150</v>
      </c>
      <c r="P119" s="56"/>
      <c r="Q119" s="58"/>
      <c r="R119" s="56"/>
      <c r="S119" s="57">
        <v>150</v>
      </c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7">
        <v>150</v>
      </c>
      <c r="AG119" s="56"/>
      <c r="AH119" s="56"/>
      <c r="AI119" s="56"/>
      <c r="AJ119" s="56"/>
      <c r="AK119" s="56"/>
      <c r="AL119" s="56"/>
      <c r="AM119" s="56"/>
      <c r="AN119" s="56"/>
      <c r="AO119" s="57">
        <v>150</v>
      </c>
      <c r="AP119" s="56"/>
      <c r="AQ119" s="56"/>
      <c r="AR119" s="56"/>
      <c r="AS119" s="57">
        <v>150</v>
      </c>
      <c r="AT119" s="56"/>
      <c r="AU119" s="56"/>
      <c r="AV119" s="57">
        <v>150</v>
      </c>
      <c r="AW119" s="56"/>
      <c r="AX119" s="56"/>
      <c r="AY119" s="56"/>
      <c r="AZ119" s="57">
        <v>150</v>
      </c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6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2.75" customHeight="1" x14ac:dyDescent="0.2">
      <c r="A120" s="90"/>
      <c r="B120" s="32" t="s">
        <v>155</v>
      </c>
      <c r="C120" s="55">
        <v>300</v>
      </c>
      <c r="D120" s="56"/>
      <c r="E120" s="57">
        <v>300</v>
      </c>
      <c r="F120" s="57">
        <v>300</v>
      </c>
      <c r="G120" s="56"/>
      <c r="H120" s="56"/>
      <c r="I120" s="56"/>
      <c r="J120" s="57">
        <v>0</v>
      </c>
      <c r="K120" s="56"/>
      <c r="L120" s="56"/>
      <c r="M120" s="56"/>
      <c r="N120" s="56"/>
      <c r="O120" s="57">
        <v>300</v>
      </c>
      <c r="P120" s="56"/>
      <c r="Q120" s="58"/>
      <c r="R120" s="56"/>
      <c r="S120" s="57">
        <v>300</v>
      </c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7">
        <v>300</v>
      </c>
      <c r="AG120" s="56"/>
      <c r="AH120" s="56"/>
      <c r="AI120" s="56"/>
      <c r="AJ120" s="56"/>
      <c r="AK120" s="56"/>
      <c r="AL120" s="56"/>
      <c r="AM120" s="56"/>
      <c r="AN120" s="56"/>
      <c r="AO120" s="57">
        <v>300</v>
      </c>
      <c r="AP120" s="56"/>
      <c r="AQ120" s="56"/>
      <c r="AR120" s="56"/>
      <c r="AS120" s="57">
        <v>300</v>
      </c>
      <c r="AT120" s="56"/>
      <c r="AU120" s="56"/>
      <c r="AV120" s="57">
        <v>300</v>
      </c>
      <c r="AW120" s="56"/>
      <c r="AX120" s="56"/>
      <c r="AY120" s="56"/>
      <c r="AZ120" s="57">
        <v>300</v>
      </c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6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2.75" customHeight="1" x14ac:dyDescent="0.2">
      <c r="A121" s="90"/>
      <c r="B121" s="32" t="s">
        <v>156</v>
      </c>
      <c r="C121" s="61" t="s">
        <v>157</v>
      </c>
      <c r="D121" s="56"/>
      <c r="E121" s="57">
        <v>400</v>
      </c>
      <c r="F121" s="57">
        <v>400</v>
      </c>
      <c r="G121" s="56"/>
      <c r="H121" s="56"/>
      <c r="I121" s="56"/>
      <c r="J121" s="57">
        <v>400</v>
      </c>
      <c r="K121" s="56"/>
      <c r="L121" s="56"/>
      <c r="M121" s="56"/>
      <c r="N121" s="56"/>
      <c r="O121" s="57">
        <v>0</v>
      </c>
      <c r="P121" s="56"/>
      <c r="Q121" s="58"/>
      <c r="R121" s="56"/>
      <c r="S121" s="57">
        <v>200</v>
      </c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7">
        <v>400</v>
      </c>
      <c r="AG121" s="56"/>
      <c r="AH121" s="56"/>
      <c r="AI121" s="56"/>
      <c r="AJ121" s="56"/>
      <c r="AK121" s="56"/>
      <c r="AL121" s="56"/>
      <c r="AM121" s="56"/>
      <c r="AN121" s="56"/>
      <c r="AO121" s="57">
        <v>400</v>
      </c>
      <c r="AP121" s="56"/>
      <c r="AQ121" s="56"/>
      <c r="AR121" s="56"/>
      <c r="AS121" s="57">
        <v>400</v>
      </c>
      <c r="AT121" s="56"/>
      <c r="AU121" s="56"/>
      <c r="AV121" s="57">
        <v>0</v>
      </c>
      <c r="AW121" s="56"/>
      <c r="AX121" s="56"/>
      <c r="AY121" s="56"/>
      <c r="AZ121" s="57">
        <v>400</v>
      </c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6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2.75" customHeight="1" x14ac:dyDescent="0.2">
      <c r="A122" s="90"/>
      <c r="B122" s="32" t="s">
        <v>158</v>
      </c>
      <c r="C122" s="61" t="s">
        <v>159</v>
      </c>
      <c r="D122" s="56"/>
      <c r="E122" s="57">
        <v>800</v>
      </c>
      <c r="F122" s="57">
        <v>800</v>
      </c>
      <c r="G122" s="56"/>
      <c r="H122" s="56"/>
      <c r="I122" s="56"/>
      <c r="J122" s="57">
        <v>800</v>
      </c>
      <c r="K122" s="56"/>
      <c r="L122" s="56"/>
      <c r="M122" s="56"/>
      <c r="N122" s="56"/>
      <c r="O122" s="57">
        <v>800</v>
      </c>
      <c r="P122" s="56"/>
      <c r="Q122" s="58"/>
      <c r="R122" s="56"/>
      <c r="S122" s="57">
        <v>800</v>
      </c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7">
        <v>0</v>
      </c>
      <c r="AG122" s="56"/>
      <c r="AH122" s="56"/>
      <c r="AI122" s="56"/>
      <c r="AJ122" s="56"/>
      <c r="AK122" s="56"/>
      <c r="AL122" s="56"/>
      <c r="AM122" s="56"/>
      <c r="AN122" s="56"/>
      <c r="AO122" s="57">
        <v>800</v>
      </c>
      <c r="AP122" s="56"/>
      <c r="AQ122" s="56"/>
      <c r="AR122" s="56"/>
      <c r="AS122" s="57">
        <v>800</v>
      </c>
      <c r="AT122" s="56"/>
      <c r="AU122" s="56"/>
      <c r="AV122" s="57">
        <v>800</v>
      </c>
      <c r="AW122" s="56"/>
      <c r="AX122" s="56"/>
      <c r="AY122" s="56"/>
      <c r="AZ122" s="57">
        <v>800</v>
      </c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6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2.75" customHeight="1" x14ac:dyDescent="0.2">
      <c r="A123" s="90"/>
      <c r="B123" s="32" t="s">
        <v>160</v>
      </c>
      <c r="C123" s="61" t="s">
        <v>161</v>
      </c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8"/>
      <c r="R123" s="56"/>
      <c r="S123" s="57">
        <v>1200</v>
      </c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6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2.75" customHeight="1" x14ac:dyDescent="0.2">
      <c r="A124" s="90"/>
      <c r="B124" s="32" t="s">
        <v>162</v>
      </c>
      <c r="C124" s="55" t="s">
        <v>163</v>
      </c>
      <c r="D124" s="56"/>
      <c r="E124" s="57">
        <v>100</v>
      </c>
      <c r="F124" s="57">
        <v>100</v>
      </c>
      <c r="G124" s="56"/>
      <c r="H124" s="56"/>
      <c r="I124" s="56"/>
      <c r="J124" s="57">
        <v>100</v>
      </c>
      <c r="K124" s="56"/>
      <c r="L124" s="56"/>
      <c r="M124" s="56"/>
      <c r="N124" s="56"/>
      <c r="O124" s="57">
        <v>50</v>
      </c>
      <c r="P124" s="56"/>
      <c r="Q124" s="58"/>
      <c r="R124" s="56"/>
      <c r="S124" s="57">
        <v>50</v>
      </c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7">
        <v>50</v>
      </c>
      <c r="AG124" s="56"/>
      <c r="AH124" s="56"/>
      <c r="AI124" s="56"/>
      <c r="AJ124" s="56"/>
      <c r="AK124" s="56"/>
      <c r="AL124" s="56"/>
      <c r="AM124" s="56"/>
      <c r="AN124" s="56"/>
      <c r="AO124" s="57">
        <v>100</v>
      </c>
      <c r="AP124" s="56"/>
      <c r="AQ124" s="56"/>
      <c r="AR124" s="56"/>
      <c r="AS124" s="57">
        <v>100</v>
      </c>
      <c r="AT124" s="56"/>
      <c r="AU124" s="56"/>
      <c r="AV124" s="57">
        <v>100</v>
      </c>
      <c r="AW124" s="56"/>
      <c r="AX124" s="56"/>
      <c r="AY124" s="56"/>
      <c r="AZ124" s="57">
        <v>200</v>
      </c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6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2.75" customHeight="1" x14ac:dyDescent="0.2">
      <c r="A125" s="90"/>
      <c r="B125" s="32" t="s">
        <v>164</v>
      </c>
      <c r="C125" s="62">
        <v>300600</v>
      </c>
      <c r="D125" s="56"/>
      <c r="E125" s="57">
        <v>600</v>
      </c>
      <c r="F125" s="57">
        <v>300</v>
      </c>
      <c r="G125" s="56"/>
      <c r="H125" s="56"/>
      <c r="I125" s="56"/>
      <c r="J125" s="57">
        <v>600</v>
      </c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7">
        <v>600</v>
      </c>
      <c r="AG125" s="56"/>
      <c r="AH125" s="56"/>
      <c r="AI125" s="56"/>
      <c r="AJ125" s="56"/>
      <c r="AK125" s="56"/>
      <c r="AL125" s="56"/>
      <c r="AM125" s="56"/>
      <c r="AN125" s="56"/>
      <c r="AO125" s="57">
        <v>900</v>
      </c>
      <c r="AP125" s="56"/>
      <c r="AQ125" s="56"/>
      <c r="AR125" s="56"/>
      <c r="AS125" s="56"/>
      <c r="AT125" s="56"/>
      <c r="AU125" s="56"/>
      <c r="AV125" s="57">
        <v>600</v>
      </c>
      <c r="AW125" s="56"/>
      <c r="AX125" s="56"/>
      <c r="AY125" s="56"/>
      <c r="AZ125" s="57">
        <v>900</v>
      </c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6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2.75" customHeight="1" x14ac:dyDescent="0.2">
      <c r="A126" s="90"/>
      <c r="B126" s="32" t="s">
        <v>165</v>
      </c>
      <c r="C126" s="63">
        <v>300</v>
      </c>
      <c r="D126" s="56"/>
      <c r="E126" s="57">
        <v>300</v>
      </c>
      <c r="F126" s="57">
        <v>300</v>
      </c>
      <c r="G126" s="56"/>
      <c r="H126" s="56"/>
      <c r="I126" s="56"/>
      <c r="J126" s="57">
        <v>300</v>
      </c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7">
        <v>300</v>
      </c>
      <c r="AG126" s="56"/>
      <c r="AH126" s="56"/>
      <c r="AI126" s="56"/>
      <c r="AJ126" s="56"/>
      <c r="AK126" s="56"/>
      <c r="AL126" s="56"/>
      <c r="AM126" s="56"/>
      <c r="AN126" s="56"/>
      <c r="AO126" s="57">
        <v>300</v>
      </c>
      <c r="AP126" s="56"/>
      <c r="AQ126" s="56"/>
      <c r="AR126" s="56"/>
      <c r="AS126" s="56"/>
      <c r="AT126" s="56"/>
      <c r="AU126" s="56"/>
      <c r="AV126" s="57">
        <v>300</v>
      </c>
      <c r="AW126" s="56"/>
      <c r="AX126" s="56"/>
      <c r="AY126" s="56"/>
      <c r="AZ126" s="57">
        <v>300</v>
      </c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6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31.5" customHeight="1" x14ac:dyDescent="0.2">
      <c r="A127" s="90"/>
      <c r="B127" s="64" t="s">
        <v>166</v>
      </c>
      <c r="C127" s="65" t="s">
        <v>167</v>
      </c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7">
        <v>2100</v>
      </c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6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2.75" customHeight="1" x14ac:dyDescent="0.2">
      <c r="A128" s="90"/>
      <c r="B128" s="32" t="s">
        <v>168</v>
      </c>
      <c r="C128" s="63">
        <v>400</v>
      </c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7">
        <v>400</v>
      </c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6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31.5" customHeight="1" x14ac:dyDescent="0.2">
      <c r="A129" s="90"/>
      <c r="B129" s="64" t="s">
        <v>169</v>
      </c>
      <c r="C129" s="66" t="s">
        <v>170</v>
      </c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7">
        <v>1800</v>
      </c>
      <c r="P129" s="56"/>
      <c r="Q129" s="56"/>
      <c r="R129" s="56"/>
      <c r="S129" s="57">
        <v>800</v>
      </c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7">
        <v>800</v>
      </c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6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2.75" customHeight="1" x14ac:dyDescent="0.2">
      <c r="A130" s="90"/>
      <c r="B130" s="32" t="s">
        <v>171</v>
      </c>
      <c r="C130" s="63">
        <v>400</v>
      </c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6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2.75" customHeight="1" x14ac:dyDescent="0.2">
      <c r="A131" s="90"/>
      <c r="B131" s="32" t="s">
        <v>172</v>
      </c>
      <c r="C131" s="33">
        <v>500</v>
      </c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7">
        <v>500</v>
      </c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6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2.75" customHeight="1" x14ac:dyDescent="0.2">
      <c r="A132" s="90"/>
      <c r="B132" s="32" t="s">
        <v>173</v>
      </c>
      <c r="C132" s="33">
        <v>1000</v>
      </c>
      <c r="D132" s="56"/>
      <c r="E132" s="57">
        <v>1000</v>
      </c>
      <c r="F132" s="56"/>
      <c r="G132" s="56"/>
      <c r="H132" s="56"/>
      <c r="I132" s="56"/>
      <c r="J132" s="57">
        <v>1000</v>
      </c>
      <c r="K132" s="56"/>
      <c r="L132" s="56"/>
      <c r="M132" s="56"/>
      <c r="N132" s="56"/>
      <c r="O132" s="57">
        <v>1000</v>
      </c>
      <c r="P132" s="56"/>
      <c r="Q132" s="56"/>
      <c r="R132" s="56"/>
      <c r="S132" s="57">
        <v>1000</v>
      </c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6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2.75" customHeight="1" x14ac:dyDescent="0.2">
      <c r="A133" s="90"/>
      <c r="B133" s="32" t="s">
        <v>174</v>
      </c>
      <c r="C133" s="33" t="s">
        <v>175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6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2.75" customHeight="1" x14ac:dyDescent="0.2">
      <c r="A134" s="90"/>
      <c r="B134" s="32" t="s">
        <v>176</v>
      </c>
      <c r="C134" s="33">
        <v>400</v>
      </c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6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31.5" customHeight="1" x14ac:dyDescent="0.2">
      <c r="A135" s="90"/>
      <c r="B135" s="32" t="s">
        <v>177</v>
      </c>
      <c r="C135" s="66" t="s">
        <v>178</v>
      </c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6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2.75" customHeight="1" x14ac:dyDescent="0.2">
      <c r="A136" s="90"/>
      <c r="B136" s="32" t="s">
        <v>179</v>
      </c>
      <c r="C136" s="33">
        <v>500</v>
      </c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7">
        <v>500</v>
      </c>
      <c r="P136" s="56"/>
      <c r="Q136" s="56"/>
      <c r="R136" s="56"/>
      <c r="S136" s="57">
        <v>500</v>
      </c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6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2.75" customHeight="1" x14ac:dyDescent="0.2">
      <c r="A137" s="90"/>
      <c r="B137" s="32" t="s">
        <v>180</v>
      </c>
      <c r="C137" s="33">
        <v>1500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7">
        <v>1500</v>
      </c>
      <c r="P137" s="56"/>
      <c r="Q137" s="56"/>
      <c r="R137" s="56"/>
      <c r="S137" s="57">
        <v>1500</v>
      </c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6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2.75" customHeight="1" x14ac:dyDescent="0.2">
      <c r="A138" s="90"/>
      <c r="B138" s="32" t="s">
        <v>181</v>
      </c>
      <c r="C138" s="33">
        <v>1000</v>
      </c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6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2.75" customHeight="1" x14ac:dyDescent="0.2">
      <c r="A139" s="91"/>
      <c r="B139" s="32" t="s">
        <v>182</v>
      </c>
      <c r="C139" s="55" t="s">
        <v>183</v>
      </c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6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2.75" customHeight="1" x14ac:dyDescent="0.2">
      <c r="A140" s="1"/>
      <c r="B140" s="37" t="s">
        <v>201</v>
      </c>
      <c r="C140" s="38"/>
      <c r="D140" s="79" t="s">
        <v>149</v>
      </c>
      <c r="E140" s="67">
        <f t="shared" ref="E140:BW140" si="27">SUM(E116:E139)</f>
        <v>3668.3</v>
      </c>
      <c r="F140" s="67">
        <f t="shared" si="27"/>
        <v>2509.4</v>
      </c>
      <c r="G140" s="67">
        <f t="shared" si="27"/>
        <v>0</v>
      </c>
      <c r="H140" s="67">
        <f t="shared" si="27"/>
        <v>0</v>
      </c>
      <c r="I140" s="67">
        <f t="shared" si="27"/>
        <v>0</v>
      </c>
      <c r="J140" s="67">
        <f t="shared" si="27"/>
        <v>3519</v>
      </c>
      <c r="K140" s="67">
        <f t="shared" si="27"/>
        <v>0</v>
      </c>
      <c r="L140" s="67">
        <f t="shared" si="27"/>
        <v>0</v>
      </c>
      <c r="M140" s="67">
        <f t="shared" si="27"/>
        <v>0</v>
      </c>
      <c r="N140" s="67">
        <f t="shared" si="27"/>
        <v>0</v>
      </c>
      <c r="O140" s="67">
        <f t="shared" si="27"/>
        <v>6292.98</v>
      </c>
      <c r="P140" s="67">
        <f t="shared" si="27"/>
        <v>0</v>
      </c>
      <c r="Q140" s="67">
        <f t="shared" si="27"/>
        <v>0</v>
      </c>
      <c r="R140" s="67">
        <f t="shared" si="27"/>
        <v>0</v>
      </c>
      <c r="S140" s="67">
        <f t="shared" si="27"/>
        <v>8754</v>
      </c>
      <c r="T140" s="67">
        <f t="shared" si="27"/>
        <v>0</v>
      </c>
      <c r="U140" s="67">
        <f t="shared" si="27"/>
        <v>0</v>
      </c>
      <c r="V140" s="67">
        <f t="shared" si="27"/>
        <v>0</v>
      </c>
      <c r="W140" s="67">
        <f t="shared" si="27"/>
        <v>0</v>
      </c>
      <c r="X140" s="67">
        <f t="shared" si="27"/>
        <v>0</v>
      </c>
      <c r="Y140" s="67">
        <f t="shared" si="27"/>
        <v>0</v>
      </c>
      <c r="Z140" s="67">
        <f t="shared" si="27"/>
        <v>0</v>
      </c>
      <c r="AA140" s="67">
        <f t="shared" si="27"/>
        <v>0</v>
      </c>
      <c r="AB140" s="67">
        <f t="shared" si="27"/>
        <v>0</v>
      </c>
      <c r="AC140" s="67">
        <f t="shared" si="27"/>
        <v>0</v>
      </c>
      <c r="AD140" s="67">
        <f t="shared" si="27"/>
        <v>0</v>
      </c>
      <c r="AE140" s="67">
        <f t="shared" si="27"/>
        <v>0</v>
      </c>
      <c r="AF140" s="67">
        <f t="shared" si="27"/>
        <v>2065.4</v>
      </c>
      <c r="AG140" s="67">
        <f t="shared" si="27"/>
        <v>0</v>
      </c>
      <c r="AH140" s="67">
        <f t="shared" si="27"/>
        <v>0</v>
      </c>
      <c r="AI140" s="67">
        <f t="shared" si="27"/>
        <v>0</v>
      </c>
      <c r="AJ140" s="67">
        <f t="shared" si="27"/>
        <v>0</v>
      </c>
      <c r="AK140" s="67">
        <f t="shared" si="27"/>
        <v>0</v>
      </c>
      <c r="AL140" s="67">
        <f t="shared" si="27"/>
        <v>0</v>
      </c>
      <c r="AM140" s="67">
        <f t="shared" si="27"/>
        <v>0</v>
      </c>
      <c r="AN140" s="67">
        <f t="shared" si="27"/>
        <v>0</v>
      </c>
      <c r="AO140" s="67">
        <f t="shared" si="27"/>
        <v>3205</v>
      </c>
      <c r="AP140" s="67">
        <f t="shared" si="27"/>
        <v>0</v>
      </c>
      <c r="AQ140" s="67">
        <f t="shared" si="27"/>
        <v>0</v>
      </c>
      <c r="AR140" s="67">
        <f t="shared" si="27"/>
        <v>0</v>
      </c>
      <c r="AS140" s="67">
        <f t="shared" si="27"/>
        <v>1944.3</v>
      </c>
      <c r="AT140" s="67">
        <f t="shared" si="27"/>
        <v>0</v>
      </c>
      <c r="AU140" s="67">
        <f t="shared" si="27"/>
        <v>0</v>
      </c>
      <c r="AV140" s="67">
        <f t="shared" si="27"/>
        <v>3653.96</v>
      </c>
      <c r="AW140" s="67">
        <f t="shared" si="27"/>
        <v>0</v>
      </c>
      <c r="AX140" s="67">
        <f t="shared" si="27"/>
        <v>0</v>
      </c>
      <c r="AY140" s="67">
        <f t="shared" si="27"/>
        <v>0</v>
      </c>
      <c r="AZ140" s="67">
        <f t="shared" si="27"/>
        <v>3154.84</v>
      </c>
      <c r="BA140" s="67">
        <f t="shared" si="27"/>
        <v>0</v>
      </c>
      <c r="BB140" s="67">
        <f t="shared" si="27"/>
        <v>0</v>
      </c>
      <c r="BC140" s="67">
        <f t="shared" si="27"/>
        <v>0</v>
      </c>
      <c r="BD140" s="67">
        <f t="shared" si="27"/>
        <v>0</v>
      </c>
      <c r="BE140" s="67">
        <f t="shared" si="27"/>
        <v>0</v>
      </c>
      <c r="BF140" s="67">
        <f t="shared" si="27"/>
        <v>0</v>
      </c>
      <c r="BG140" s="67">
        <f t="shared" si="27"/>
        <v>0</v>
      </c>
      <c r="BH140" s="67">
        <f t="shared" si="27"/>
        <v>0</v>
      </c>
      <c r="BI140" s="67">
        <f t="shared" si="27"/>
        <v>0</v>
      </c>
      <c r="BJ140" s="67">
        <f t="shared" si="27"/>
        <v>0</v>
      </c>
      <c r="BK140" s="67">
        <f t="shared" si="27"/>
        <v>0</v>
      </c>
      <c r="BL140" s="67">
        <f t="shared" si="27"/>
        <v>0</v>
      </c>
      <c r="BM140" s="67">
        <f t="shared" si="27"/>
        <v>0</v>
      </c>
      <c r="BN140" s="67">
        <f t="shared" si="27"/>
        <v>0</v>
      </c>
      <c r="BO140" s="67">
        <f t="shared" si="27"/>
        <v>0</v>
      </c>
      <c r="BP140" s="67">
        <f t="shared" si="27"/>
        <v>0</v>
      </c>
      <c r="BQ140" s="67">
        <f t="shared" si="27"/>
        <v>0</v>
      </c>
      <c r="BR140" s="67">
        <f t="shared" si="27"/>
        <v>0</v>
      </c>
      <c r="BS140" s="67">
        <f t="shared" si="27"/>
        <v>0</v>
      </c>
      <c r="BT140" s="67">
        <f t="shared" si="27"/>
        <v>0</v>
      </c>
      <c r="BU140" s="67">
        <f t="shared" si="27"/>
        <v>0</v>
      </c>
      <c r="BV140" s="67">
        <f t="shared" si="27"/>
        <v>0</v>
      </c>
      <c r="BW140" s="67">
        <f t="shared" si="27"/>
        <v>0</v>
      </c>
      <c r="BX140" s="6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" customHeight="1" x14ac:dyDescent="0.2">
      <c r="A141" s="1"/>
      <c r="B141" s="40" t="s">
        <v>202</v>
      </c>
      <c r="C141" s="41"/>
      <c r="D141" s="42" t="e">
        <f t="shared" ref="D141:BW141" si="28">IF(D140&gt;0,RANK(D140,$D140:$BW140),"")</f>
        <v>#VALUE!</v>
      </c>
      <c r="E141" s="42">
        <f t="shared" si="28"/>
        <v>3</v>
      </c>
      <c r="F141" s="42">
        <f t="shared" si="28"/>
        <v>8</v>
      </c>
      <c r="G141" s="42" t="str">
        <f t="shared" si="28"/>
        <v/>
      </c>
      <c r="H141" s="42" t="str">
        <f t="shared" si="28"/>
        <v/>
      </c>
      <c r="I141" s="42" t="str">
        <f t="shared" si="28"/>
        <v/>
      </c>
      <c r="J141" s="42">
        <f t="shared" si="28"/>
        <v>5</v>
      </c>
      <c r="K141" s="42" t="str">
        <f t="shared" si="28"/>
        <v/>
      </c>
      <c r="L141" s="42" t="str">
        <f t="shared" si="28"/>
        <v/>
      </c>
      <c r="M141" s="42" t="str">
        <f t="shared" si="28"/>
        <v/>
      </c>
      <c r="N141" s="42" t="str">
        <f t="shared" si="28"/>
        <v/>
      </c>
      <c r="O141" s="42">
        <f t="shared" si="28"/>
        <v>2</v>
      </c>
      <c r="P141" s="42" t="str">
        <f t="shared" si="28"/>
        <v/>
      </c>
      <c r="Q141" s="42" t="str">
        <f t="shared" si="28"/>
        <v/>
      </c>
      <c r="R141" s="42" t="str">
        <f t="shared" si="28"/>
        <v/>
      </c>
      <c r="S141" s="42">
        <f t="shared" si="28"/>
        <v>1</v>
      </c>
      <c r="T141" s="42" t="str">
        <f t="shared" si="28"/>
        <v/>
      </c>
      <c r="U141" s="42" t="str">
        <f t="shared" si="28"/>
        <v/>
      </c>
      <c r="V141" s="42" t="str">
        <f t="shared" si="28"/>
        <v/>
      </c>
      <c r="W141" s="42" t="str">
        <f t="shared" si="28"/>
        <v/>
      </c>
      <c r="X141" s="42" t="str">
        <f t="shared" si="28"/>
        <v/>
      </c>
      <c r="Y141" s="42" t="str">
        <f t="shared" si="28"/>
        <v/>
      </c>
      <c r="Z141" s="42" t="str">
        <f t="shared" si="28"/>
        <v/>
      </c>
      <c r="AA141" s="42" t="str">
        <f t="shared" si="28"/>
        <v/>
      </c>
      <c r="AB141" s="42" t="str">
        <f t="shared" si="28"/>
        <v/>
      </c>
      <c r="AC141" s="42" t="str">
        <f t="shared" si="28"/>
        <v/>
      </c>
      <c r="AD141" s="42" t="str">
        <f t="shared" si="28"/>
        <v/>
      </c>
      <c r="AE141" s="42" t="str">
        <f t="shared" si="28"/>
        <v/>
      </c>
      <c r="AF141" s="42">
        <f t="shared" si="28"/>
        <v>9</v>
      </c>
      <c r="AG141" s="42" t="str">
        <f t="shared" si="28"/>
        <v/>
      </c>
      <c r="AH141" s="42" t="str">
        <f t="shared" si="28"/>
        <v/>
      </c>
      <c r="AI141" s="42" t="str">
        <f t="shared" si="28"/>
        <v/>
      </c>
      <c r="AJ141" s="42" t="str">
        <f t="shared" si="28"/>
        <v/>
      </c>
      <c r="AK141" s="42" t="str">
        <f t="shared" si="28"/>
        <v/>
      </c>
      <c r="AL141" s="42" t="str">
        <f t="shared" si="28"/>
        <v/>
      </c>
      <c r="AM141" s="42" t="str">
        <f t="shared" si="28"/>
        <v/>
      </c>
      <c r="AN141" s="42" t="str">
        <f t="shared" si="28"/>
        <v/>
      </c>
      <c r="AO141" s="42">
        <f t="shared" si="28"/>
        <v>6</v>
      </c>
      <c r="AP141" s="42" t="str">
        <f t="shared" si="28"/>
        <v/>
      </c>
      <c r="AQ141" s="42" t="str">
        <f t="shared" si="28"/>
        <v/>
      </c>
      <c r="AR141" s="42" t="str">
        <f t="shared" si="28"/>
        <v/>
      </c>
      <c r="AS141" s="42">
        <f t="shared" si="28"/>
        <v>10</v>
      </c>
      <c r="AT141" s="42" t="str">
        <f t="shared" si="28"/>
        <v/>
      </c>
      <c r="AU141" s="42" t="str">
        <f t="shared" si="28"/>
        <v/>
      </c>
      <c r="AV141" s="42">
        <f t="shared" si="28"/>
        <v>4</v>
      </c>
      <c r="AW141" s="42" t="str">
        <f t="shared" si="28"/>
        <v/>
      </c>
      <c r="AX141" s="42" t="str">
        <f t="shared" si="28"/>
        <v/>
      </c>
      <c r="AY141" s="42" t="str">
        <f t="shared" si="28"/>
        <v/>
      </c>
      <c r="AZ141" s="42">
        <f t="shared" si="28"/>
        <v>7</v>
      </c>
      <c r="BA141" s="42" t="str">
        <f t="shared" si="28"/>
        <v/>
      </c>
      <c r="BB141" s="42" t="str">
        <f t="shared" si="28"/>
        <v/>
      </c>
      <c r="BC141" s="42" t="str">
        <f t="shared" si="28"/>
        <v/>
      </c>
      <c r="BD141" s="42" t="str">
        <f t="shared" si="28"/>
        <v/>
      </c>
      <c r="BE141" s="42" t="str">
        <f t="shared" si="28"/>
        <v/>
      </c>
      <c r="BF141" s="42" t="str">
        <f t="shared" si="28"/>
        <v/>
      </c>
      <c r="BG141" s="42" t="str">
        <f t="shared" si="28"/>
        <v/>
      </c>
      <c r="BH141" s="42" t="str">
        <f t="shared" si="28"/>
        <v/>
      </c>
      <c r="BI141" s="42" t="str">
        <f t="shared" si="28"/>
        <v/>
      </c>
      <c r="BJ141" s="42" t="str">
        <f t="shared" si="28"/>
        <v/>
      </c>
      <c r="BK141" s="42" t="str">
        <f t="shared" si="28"/>
        <v/>
      </c>
      <c r="BL141" s="42" t="str">
        <f t="shared" si="28"/>
        <v/>
      </c>
      <c r="BM141" s="42" t="str">
        <f t="shared" si="28"/>
        <v/>
      </c>
      <c r="BN141" s="42" t="str">
        <f t="shared" si="28"/>
        <v/>
      </c>
      <c r="BO141" s="42" t="str">
        <f t="shared" si="28"/>
        <v/>
      </c>
      <c r="BP141" s="42" t="str">
        <f t="shared" si="28"/>
        <v/>
      </c>
      <c r="BQ141" s="42" t="str">
        <f t="shared" si="28"/>
        <v/>
      </c>
      <c r="BR141" s="42" t="str">
        <f t="shared" si="28"/>
        <v/>
      </c>
      <c r="BS141" s="42" t="str">
        <f t="shared" si="28"/>
        <v/>
      </c>
      <c r="BT141" s="42" t="str">
        <f t="shared" si="28"/>
        <v/>
      </c>
      <c r="BU141" s="42" t="str">
        <f t="shared" si="28"/>
        <v/>
      </c>
      <c r="BV141" s="42" t="str">
        <f t="shared" si="28"/>
        <v/>
      </c>
      <c r="BW141" s="42" t="str">
        <f t="shared" si="28"/>
        <v/>
      </c>
      <c r="BX141" s="6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</sheetData>
  <mergeCells count="5">
    <mergeCell ref="A4:A14"/>
    <mergeCell ref="A19:A44"/>
    <mergeCell ref="A49:A74"/>
    <mergeCell ref="A84:A109"/>
    <mergeCell ref="A114:A13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>
      <selection activeCell="U8" sqref="U8"/>
    </sheetView>
  </sheetViews>
  <sheetFormatPr defaultColWidth="14.42578125" defaultRowHeight="15" customHeight="1" x14ac:dyDescent="0.2"/>
  <cols>
    <col min="1" max="1" width="5.85546875" customWidth="1"/>
    <col min="2" max="2" width="8.7109375" customWidth="1"/>
    <col min="3" max="3" width="40.7109375" customWidth="1"/>
    <col min="4" max="10" width="12.140625" hidden="1" customWidth="1"/>
    <col min="11" max="11" width="2.42578125" hidden="1" customWidth="1"/>
    <col min="12" max="12" width="1.42578125" customWidth="1"/>
    <col min="13" max="13" width="5.85546875" customWidth="1"/>
    <col min="14" max="14" width="6.42578125" customWidth="1"/>
    <col min="15" max="15" width="40.7109375" customWidth="1"/>
    <col min="16" max="16" width="1.42578125" customWidth="1"/>
    <col min="17" max="17" width="5.85546875" customWidth="1"/>
    <col min="18" max="18" width="10" customWidth="1"/>
    <col min="19" max="19" width="40.7109375" customWidth="1"/>
    <col min="20" max="29" width="9.140625" customWidth="1"/>
  </cols>
  <sheetData>
    <row r="1" spans="1:29" ht="30.75" customHeight="1" x14ac:dyDescent="0.25">
      <c r="A1" s="5"/>
      <c r="B1" s="5"/>
      <c r="C1" s="5"/>
      <c r="D1" s="6"/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6"/>
      <c r="Q1" s="8">
        <v>10</v>
      </c>
      <c r="R1" s="94" t="s">
        <v>63</v>
      </c>
      <c r="S1" s="95"/>
      <c r="T1" s="6"/>
      <c r="U1" s="11"/>
      <c r="V1" s="6"/>
      <c r="W1" s="6"/>
      <c r="X1" s="1"/>
      <c r="Y1" s="1"/>
      <c r="Z1" s="1"/>
      <c r="AA1" s="1"/>
      <c r="AB1" s="1"/>
      <c r="AC1" s="1"/>
    </row>
    <row r="2" spans="1:29" ht="15.75" customHeight="1" x14ac:dyDescent="0.25">
      <c r="A2" s="96" t="s">
        <v>124</v>
      </c>
      <c r="B2" s="97"/>
      <c r="C2" s="98"/>
      <c r="D2" s="16"/>
      <c r="E2" s="99" t="s">
        <v>125</v>
      </c>
      <c r="F2" s="100"/>
      <c r="G2" s="101"/>
      <c r="H2" s="16"/>
      <c r="I2" s="99" t="s">
        <v>126</v>
      </c>
      <c r="J2" s="100"/>
      <c r="K2" s="101"/>
      <c r="L2" s="16"/>
      <c r="M2" s="96" t="s">
        <v>127</v>
      </c>
      <c r="N2" s="97"/>
      <c r="O2" s="98"/>
      <c r="P2" s="16"/>
      <c r="Q2" s="96" t="s">
        <v>128</v>
      </c>
      <c r="R2" s="97"/>
      <c r="S2" s="98"/>
      <c r="T2" s="6"/>
      <c r="U2" s="6"/>
      <c r="V2" s="6"/>
      <c r="W2" s="6"/>
      <c r="X2" s="1"/>
      <c r="Y2" s="1"/>
      <c r="Z2" s="1"/>
      <c r="AA2" s="1"/>
      <c r="AB2" s="1"/>
      <c r="AC2" s="1"/>
    </row>
    <row r="3" spans="1:29" ht="12.75" customHeight="1" x14ac:dyDescent="0.2">
      <c r="A3" s="24" t="s">
        <v>129</v>
      </c>
      <c r="B3" s="24" t="s">
        <v>133</v>
      </c>
      <c r="C3" s="24" t="s">
        <v>123</v>
      </c>
      <c r="D3" s="11"/>
      <c r="E3" s="25" t="s">
        <v>129</v>
      </c>
      <c r="F3" s="26" t="s">
        <v>133</v>
      </c>
      <c r="G3" s="27" t="s">
        <v>123</v>
      </c>
      <c r="H3" s="11"/>
      <c r="I3" s="25" t="s">
        <v>129</v>
      </c>
      <c r="J3" s="26" t="s">
        <v>133</v>
      </c>
      <c r="K3" s="27" t="s">
        <v>123</v>
      </c>
      <c r="L3" s="11"/>
      <c r="M3" s="24" t="s">
        <v>129</v>
      </c>
      <c r="N3" s="24" t="s">
        <v>133</v>
      </c>
      <c r="O3" s="24" t="s">
        <v>123</v>
      </c>
      <c r="P3" s="11"/>
      <c r="Q3" s="24" t="s">
        <v>129</v>
      </c>
      <c r="R3" s="24" t="s">
        <v>133</v>
      </c>
      <c r="S3" s="24" t="s">
        <v>123</v>
      </c>
      <c r="T3" s="6"/>
      <c r="U3" s="6"/>
      <c r="V3" s="6"/>
      <c r="W3" s="6"/>
      <c r="X3" s="1"/>
      <c r="Y3" s="1"/>
      <c r="Z3" s="1"/>
      <c r="AA3" s="1"/>
      <c r="AB3" s="1"/>
      <c r="AC3" s="1"/>
    </row>
    <row r="4" spans="1:29" ht="12.75" customHeight="1" x14ac:dyDescent="0.2">
      <c r="A4" s="28">
        <v>1</v>
      </c>
      <c r="B4" s="29">
        <f t="array" ref="B4">INDEX(Subjective_subT,MATCH(A4,Subjective_Rank,0))</f>
        <v>587.04761904761904</v>
      </c>
      <c r="C4" s="15" t="str">
        <f t="array" ref="C4">INDEX(Teams,MATCH(A4,Subjective_Rank,0))</f>
        <v>National U of Singapore (Singapore)</v>
      </c>
      <c r="D4" s="6">
        <v>2</v>
      </c>
      <c r="E4" s="6">
        <v>1</v>
      </c>
      <c r="F4" s="30">
        <f t="array" ref="F4">INDEX(Prelim1_subT,MATCH(E4,Prelim1_Rank,0))</f>
        <v>5806</v>
      </c>
      <c r="G4" s="6" t="str">
        <f t="array" ref="G4">INDEX(Teams,MATCH(E4,Prelim1_Rank,0))</f>
        <v>Harbin Eng U (China)</v>
      </c>
      <c r="H4" s="6">
        <v>2</v>
      </c>
      <c r="I4" s="6">
        <v>1</v>
      </c>
      <c r="J4" s="30">
        <f t="array" ref="J4">INDEX(Prelim2_subT,MATCH(I4,Prelim2_Rank,0))</f>
        <v>7614</v>
      </c>
      <c r="K4" s="6" t="str">
        <f t="array" ref="K4">INDEX(Teams,MATCH(I4,Prelim2_Rank,0))</f>
        <v>Harbin Eng U (China)</v>
      </c>
      <c r="L4" s="6"/>
      <c r="M4" s="28">
        <v>1</v>
      </c>
      <c r="N4" s="31">
        <f t="array" ref="N4">INDEX(SemiFinal_tot,MATCH(M4,SemiFinal_Rank,0))</f>
        <v>8080.6071428571431</v>
      </c>
      <c r="O4" s="15" t="str">
        <f t="array" ref="O4">INDEX(Teams,MATCH(M4,SemiFinal_Rank,0))</f>
        <v>Harbin Eng U (China)</v>
      </c>
      <c r="P4" s="6"/>
      <c r="Q4" s="28">
        <v>1</v>
      </c>
      <c r="R4" s="31">
        <f t="array" ref="R4">IF(Q4&lt;=$Q$1,INDEX(Final_subT,MATCH(Q4,Final_Rank,0)),N4)</f>
        <v>8754</v>
      </c>
      <c r="S4" s="15" t="str">
        <f t="array" ref="S4">IF(Q4&lt;=$Q$1,INDEX(Teams,MATCH(Q4,Final_Rank,0)),O4)</f>
        <v>Harbin Eng U (China)</v>
      </c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29" ht="12.75" customHeight="1" x14ac:dyDescent="0.2">
      <c r="A5" s="28">
        <f t="shared" ref="A5:A63" si="0">A4+1</f>
        <v>2</v>
      </c>
      <c r="B5" s="29">
        <f t="array" ref="B5">INDEX(Subjective_subT,MATCH(A5,Subjective_Rank,0))</f>
        <v>562.65476190476193</v>
      </c>
      <c r="C5" s="15" t="str">
        <f t="array" ref="C5">INDEX(Teams,MATCH(A5,Subjective_Rank,0))</f>
        <v>Cornell U</v>
      </c>
      <c r="D5" s="6">
        <v>3</v>
      </c>
      <c r="E5" s="6">
        <f t="shared" ref="E5:E30" si="1">E4+1</f>
        <v>2</v>
      </c>
      <c r="F5" s="30">
        <f t="array" ref="F5">INDEX(Prelim1_subT,MATCH(E5,Prelim1_Rank,0))</f>
        <v>4644.5200000000004</v>
      </c>
      <c r="G5" s="6" t="str">
        <f t="array" ref="G5">INDEX(Teams,MATCH(E5,Prelim1_Rank,0))</f>
        <v>The Center for Robotics Development (Russia)</v>
      </c>
      <c r="H5" s="6">
        <v>3</v>
      </c>
      <c r="I5" s="6">
        <f t="shared" ref="I5:I30" si="2">I4+1</f>
        <v>2</v>
      </c>
      <c r="J5" s="30">
        <f t="array" ref="J5">INDEX(Prelim2_subT,MATCH(I5,Prelim2_Rank,0))</f>
        <v>4659.08</v>
      </c>
      <c r="K5" s="6" t="str">
        <f t="array" ref="K5">INDEX(Teams,MATCH(I5,Prelim2_Rank,0))</f>
        <v>Far-Eastern Federal U, IMTP (Russia)</v>
      </c>
      <c r="L5" s="6"/>
      <c r="M5" s="28">
        <f t="shared" ref="M5:M63" si="3">M4+1</f>
        <v>2</v>
      </c>
      <c r="N5" s="31">
        <f t="array" ref="N5">INDEX(SemiFinal_tot,MATCH(M5,SemiFinal_Rank,0))</f>
        <v>5163.365238095239</v>
      </c>
      <c r="O5" s="15" t="str">
        <f t="array" ref="O5">INDEX(Teams,MATCH(M5,SemiFinal_Rank,0))</f>
        <v>The Center for Robotics Development (Russia)</v>
      </c>
      <c r="P5" s="6"/>
      <c r="Q5" s="28">
        <f t="shared" ref="Q5:Q63" si="4">Q4+1</f>
        <v>2</v>
      </c>
      <c r="R5" s="31">
        <f t="array" ref="R5">IF(Q5&lt;=$Q$1,INDEX(Final_subT,MATCH(Q5,Final_Rank,0)),N5)</f>
        <v>6292.98</v>
      </c>
      <c r="S5" s="15" t="str">
        <f t="array" ref="S5">IF(Q5&lt;=$Q$1,INDEX(Teams,MATCH(Q5,Final_Rank,0)),O5)</f>
        <v>Far-Eastern Federal U, IMTP (Russia)</v>
      </c>
      <c r="T5" s="6"/>
      <c r="U5" s="6"/>
      <c r="V5" s="6"/>
      <c r="W5" s="6"/>
      <c r="X5" s="1"/>
      <c r="Y5" s="1"/>
      <c r="Z5" s="1"/>
      <c r="AA5" s="1"/>
      <c r="AB5" s="1"/>
      <c r="AC5" s="1"/>
    </row>
    <row r="6" spans="1:29" ht="12.75" customHeight="1" x14ac:dyDescent="0.2">
      <c r="A6" s="28">
        <f t="shared" si="0"/>
        <v>3</v>
      </c>
      <c r="B6" s="29">
        <f t="array" ref="B6">INDEX(Subjective_subT,MATCH(A6,Subjective_Rank,0))</f>
        <v>544.28571428571422</v>
      </c>
      <c r="C6" s="15" t="str">
        <f t="array" ref="C6">INDEX(Teams,MATCH(A6,Subjective_Rank,0))</f>
        <v>Team Inspiration</v>
      </c>
      <c r="D6" s="6">
        <v>4</v>
      </c>
      <c r="E6" s="6">
        <f t="shared" si="1"/>
        <v>3</v>
      </c>
      <c r="F6" s="30">
        <f t="array" ref="F6">INDEX(Prelim1_subT,MATCH(E6,Prelim1_Rank,0))</f>
        <v>3649.1</v>
      </c>
      <c r="G6" s="6" t="str">
        <f t="array" ref="G6">INDEX(Teams,MATCH(E6,Prelim1_Rank,0))</f>
        <v>U of Alberta (Canada)</v>
      </c>
      <c r="H6" s="6">
        <v>4</v>
      </c>
      <c r="I6" s="6">
        <f t="shared" si="2"/>
        <v>3</v>
      </c>
      <c r="J6" s="30">
        <f t="array" ref="J6">INDEX(Prelim2_subT,MATCH(I6,Prelim2_Rank,0))</f>
        <v>3607.7</v>
      </c>
      <c r="K6" s="6" t="str">
        <f t="array" ref="K6">INDEX(Teams,MATCH(I6,Prelim2_Rank,0))</f>
        <v>Arizona State U Polytechnic</v>
      </c>
      <c r="L6" s="6"/>
      <c r="M6" s="28">
        <f t="shared" si="3"/>
        <v>3</v>
      </c>
      <c r="N6" s="31">
        <f t="array" ref="N6">INDEX(SemiFinal_tot,MATCH(M6,SemiFinal_Rank,0))</f>
        <v>5147.9490476190476</v>
      </c>
      <c r="O6" s="15" t="str">
        <f t="array" ref="O6">INDEX(Teams,MATCH(M6,SemiFinal_Rank,0))</f>
        <v>Far-Eastern Federal U, IMTP (Russia)</v>
      </c>
      <c r="P6" s="6"/>
      <c r="Q6" s="28">
        <f t="shared" si="4"/>
        <v>3</v>
      </c>
      <c r="R6" s="31">
        <f t="array" ref="R6">IF(Q6&lt;=$Q$1,INDEX(Final_subT,MATCH(Q6,Final_Rank,0)),N6)</f>
        <v>3668.3</v>
      </c>
      <c r="S6" s="15" t="str">
        <f t="array" ref="S6">IF(Q6&lt;=$Q$1,INDEX(Teams,MATCH(Q6,Final_Rank,0)),O6)</f>
        <v>Arizona State U Polytechnic</v>
      </c>
      <c r="T6" s="6"/>
      <c r="U6" s="6"/>
      <c r="V6" s="6"/>
      <c r="W6" s="6"/>
      <c r="X6" s="1"/>
      <c r="Y6" s="1"/>
      <c r="Z6" s="1"/>
      <c r="AA6" s="1"/>
      <c r="AB6" s="1"/>
      <c r="AC6" s="1"/>
    </row>
    <row r="7" spans="1:29" ht="12.75" customHeight="1" x14ac:dyDescent="0.2">
      <c r="A7" s="28">
        <f t="shared" si="0"/>
        <v>4</v>
      </c>
      <c r="B7" s="29">
        <f t="array" ref="B7">INDEX(Subjective_subT,MATCH(A7,Subjective_Rank,0))</f>
        <v>538.05952380952385</v>
      </c>
      <c r="C7" s="15" t="str">
        <f t="array" ref="C7">INDEX(Teams,MATCH(A7,Subjective_Rank,0))</f>
        <v>U of Florida</v>
      </c>
      <c r="D7" s="6">
        <v>5</v>
      </c>
      <c r="E7" s="6">
        <f t="shared" si="1"/>
        <v>4</v>
      </c>
      <c r="F7" s="30">
        <f t="array" ref="F7">INDEX(Prelim1_subT,MATCH(E7,Prelim1_Rank,0))</f>
        <v>2991.2200000000003</v>
      </c>
      <c r="G7" s="6" t="str">
        <f t="array" ref="G7">INDEX(Teams,MATCH(E7,Prelim1_Rank,0))</f>
        <v>Far-Eastern Federal U, IMTP (Russia)</v>
      </c>
      <c r="H7" s="6">
        <v>5</v>
      </c>
      <c r="I7" s="6">
        <f t="shared" si="2"/>
        <v>4</v>
      </c>
      <c r="J7" s="30">
        <f t="array" ref="J7">INDEX(Prelim2_subT,MATCH(I7,Prelim2_Rank,0))</f>
        <v>3223.7</v>
      </c>
      <c r="K7" s="6" t="str">
        <f t="array" ref="K7">INDEX(Teams,MATCH(I7,Prelim2_Rank,0))</f>
        <v>National U of Singapore (Singapore)</v>
      </c>
      <c r="L7" s="6"/>
      <c r="M7" s="28">
        <f t="shared" si="3"/>
        <v>4</v>
      </c>
      <c r="N7" s="31">
        <f t="array" ref="N7">INDEX(SemiFinal_tot,MATCH(M7,SemiFinal_Rank,0))</f>
        <v>4183.5047619047618</v>
      </c>
      <c r="O7" s="15" t="str">
        <f t="array" ref="O7">INDEX(Teams,MATCH(M7,SemiFinal_Rank,0))</f>
        <v>U of Alberta (Canada)</v>
      </c>
      <c r="P7" s="6"/>
      <c r="Q7" s="28">
        <f t="shared" si="4"/>
        <v>4</v>
      </c>
      <c r="R7" s="31">
        <f t="array" ref="R7">IF(Q7&lt;=$Q$1,INDEX(Final_subT,MATCH(Q7,Final_Rank,0)),N7)</f>
        <v>3653.96</v>
      </c>
      <c r="S7" s="15" t="str">
        <f t="array" ref="S7">IF(Q7&lt;=$Q$1,INDEX(Teams,MATCH(Q7,Final_Rank,0)),O7)</f>
        <v>U of Alberta (Canada)</v>
      </c>
      <c r="T7" s="6"/>
      <c r="U7" s="6"/>
      <c r="V7" s="6"/>
      <c r="W7" s="6"/>
      <c r="X7" s="1"/>
      <c r="Y7" s="1"/>
      <c r="Z7" s="1"/>
      <c r="AA7" s="1"/>
      <c r="AB7" s="1"/>
      <c r="AC7" s="1"/>
    </row>
    <row r="8" spans="1:29" ht="12.75" customHeight="1" x14ac:dyDescent="0.2">
      <c r="A8" s="28">
        <f t="shared" si="0"/>
        <v>5</v>
      </c>
      <c r="B8" s="29">
        <f t="array" ref="B8">INDEX(Subjective_subT,MATCH(A8,Subjective_Rank,0))</f>
        <v>537.40476190476193</v>
      </c>
      <c r="C8" s="15" t="str">
        <f t="array" ref="C8">INDEX(Teams,MATCH(A8,Subjective_Rank,0))</f>
        <v>The Ohio State U</v>
      </c>
      <c r="D8" s="6">
        <v>6</v>
      </c>
      <c r="E8" s="6">
        <f t="shared" si="1"/>
        <v>5</v>
      </c>
      <c r="F8" s="30">
        <f t="array" ref="F8">INDEX(Prelim1_subT,MATCH(E8,Prelim1_Rank,0))</f>
        <v>2123.8000000000002</v>
      </c>
      <c r="G8" s="6" t="str">
        <f t="array" ref="G8">INDEX(Teams,MATCH(E8,Prelim1_Rank,0))</f>
        <v>Arizona State U Polytechnic</v>
      </c>
      <c r="H8" s="6">
        <v>6</v>
      </c>
      <c r="I8" s="6">
        <f t="shared" si="2"/>
        <v>5</v>
      </c>
      <c r="J8" s="30">
        <f t="array" ref="J8">INDEX(Prelim2_subT,MATCH(I8,Prelim2_Rank,0))</f>
        <v>3034.58</v>
      </c>
      <c r="K8" s="6" t="str">
        <f t="array" ref="K8">INDEX(Teams,MATCH(I8,Prelim2_Rank,0))</f>
        <v>Beaver Country Day School</v>
      </c>
      <c r="L8" s="6"/>
      <c r="M8" s="28">
        <f t="shared" si="3"/>
        <v>5</v>
      </c>
      <c r="N8" s="31">
        <f t="array" ref="N8">INDEX(SemiFinal_tot,MATCH(M8,SemiFinal_Rank,0))</f>
        <v>4125.2714285714283</v>
      </c>
      <c r="O8" s="15" t="str">
        <f t="array" ref="O8">INDEX(Teams,MATCH(M8,SemiFinal_Rank,0))</f>
        <v>Arizona State U Polytechnic</v>
      </c>
      <c r="P8" s="6"/>
      <c r="Q8" s="28">
        <f t="shared" si="4"/>
        <v>5</v>
      </c>
      <c r="R8" s="31">
        <f t="array" ref="R8">IF(Q8&lt;=$Q$1,INDEX(Final_subT,MATCH(Q8,Final_Rank,0)),N8)</f>
        <v>3519</v>
      </c>
      <c r="S8" s="15" t="str">
        <f t="array" ref="S8">IF(Q8&lt;=$Q$1,INDEX(Teams,MATCH(Q8,Final_Rank,0)),O8)</f>
        <v>Cornell U</v>
      </c>
      <c r="T8" s="6"/>
      <c r="U8" s="6"/>
      <c r="V8" s="6"/>
      <c r="W8" s="6"/>
      <c r="X8" s="1"/>
      <c r="Y8" s="1"/>
      <c r="Z8" s="1"/>
      <c r="AA8" s="1"/>
      <c r="AB8" s="1"/>
      <c r="AC8" s="1"/>
    </row>
    <row r="9" spans="1:29" ht="12.75" customHeight="1" x14ac:dyDescent="0.2">
      <c r="A9" s="28">
        <f t="shared" si="0"/>
        <v>6</v>
      </c>
      <c r="B9" s="29">
        <f t="array" ref="B9">INDEX(Subjective_subT,MATCH(A9,Subjective_Rank,0))</f>
        <v>534.40476190476193</v>
      </c>
      <c r="C9" s="15" t="str">
        <f t="array" ref="C9">INDEX(Teams,MATCH(A9,Subjective_Rank,0))</f>
        <v>U of Alberta (Canada)</v>
      </c>
      <c r="D9" s="6">
        <v>7</v>
      </c>
      <c r="E9" s="6">
        <f t="shared" si="1"/>
        <v>6</v>
      </c>
      <c r="F9" s="30">
        <f t="array" ref="F9">INDEX(Prelim1_subT,MATCH(E9,Prelim1_Rank,0))</f>
        <v>1861.6</v>
      </c>
      <c r="G9" s="6" t="str">
        <f t="array" ref="G9">INDEX(Teams,MATCH(E9,Prelim1_Rank,0))</f>
        <v>Beaver Country Day School</v>
      </c>
      <c r="H9" s="6">
        <v>7</v>
      </c>
      <c r="I9" s="6">
        <f t="shared" si="2"/>
        <v>6</v>
      </c>
      <c r="J9" s="30">
        <f t="array" ref="J9">INDEX(Prelim2_subT,MATCH(I9,Prelim2_Rank,0))</f>
        <v>2954</v>
      </c>
      <c r="K9" s="6" t="str">
        <f t="array" ref="K9">INDEX(Teams,MATCH(I9,Prelim2_Rank,0))</f>
        <v>San Diego Robotics 101</v>
      </c>
      <c r="L9" s="6"/>
      <c r="M9" s="28">
        <f t="shared" si="3"/>
        <v>6</v>
      </c>
      <c r="N9" s="31">
        <f t="array" ref="N9">INDEX(SemiFinal_tot,MATCH(M9,SemiFinal_Rank,0))</f>
        <v>3810.7476190476191</v>
      </c>
      <c r="O9" s="15" t="str">
        <f t="array" ref="O9">INDEX(Teams,MATCH(M9,SemiFinal_Rank,0))</f>
        <v>National U of Singapore (Singapore)</v>
      </c>
      <c r="P9" s="6"/>
      <c r="Q9" s="28">
        <f t="shared" si="4"/>
        <v>6</v>
      </c>
      <c r="R9" s="31">
        <f t="array" ref="R9">IF(Q9&lt;=$Q$1,INDEX(Final_subT,MATCH(Q9,Final_Rank,0)),N9)</f>
        <v>3205</v>
      </c>
      <c r="S9" s="15" t="str">
        <f t="array" ref="S9">IF(Q9&lt;=$Q$1,INDEX(Teams,MATCH(Q9,Final_Rank,0)),O9)</f>
        <v>San Diego Robotics 101</v>
      </c>
      <c r="T9" s="6"/>
      <c r="U9" s="6"/>
      <c r="V9" s="6"/>
      <c r="W9" s="6"/>
      <c r="X9" s="1"/>
      <c r="Y9" s="1"/>
      <c r="Z9" s="1"/>
      <c r="AA9" s="1"/>
      <c r="AB9" s="1"/>
      <c r="AC9" s="1"/>
    </row>
    <row r="10" spans="1:29" ht="12.75" customHeight="1" x14ac:dyDescent="0.2">
      <c r="A10" s="28">
        <f t="shared" si="0"/>
        <v>7</v>
      </c>
      <c r="B10" s="29">
        <f t="array" ref="B10">INDEX(Subjective_subT,MATCH(A10,Subjective_Rank,0))</f>
        <v>533.07142857142856</v>
      </c>
      <c r="C10" s="15" t="str">
        <f t="array" ref="C10">INDEX(Teams,MATCH(A10,Subjective_Rank,0))</f>
        <v>CA Inst of  Tech</v>
      </c>
      <c r="D10" s="6"/>
      <c r="E10" s="6">
        <f t="shared" si="1"/>
        <v>7</v>
      </c>
      <c r="F10" s="30">
        <f t="array" ref="F10">INDEX(Prelim1_subT,MATCH(E10,Prelim1_Rank,0))</f>
        <v>1839.24</v>
      </c>
      <c r="G10" s="6" t="str">
        <f t="array" ref="G10">INDEX(Teams,MATCH(E10,Prelim1_Rank,0))</f>
        <v>Team Inspiration</v>
      </c>
      <c r="H10" s="6"/>
      <c r="I10" s="6">
        <f t="shared" si="2"/>
        <v>7</v>
      </c>
      <c r="J10" s="30">
        <f t="array" ref="J10">INDEX(Prelim2_subT,MATCH(I10,Prelim2_Rank,0))</f>
        <v>2617</v>
      </c>
      <c r="K10" s="6" t="str">
        <f t="array" ref="K10">INDEX(Teams,MATCH(I10,Prelim2_Rank,0))</f>
        <v>Cornell U</v>
      </c>
      <c r="L10" s="6"/>
      <c r="M10" s="28">
        <f t="shared" si="3"/>
        <v>7</v>
      </c>
      <c r="N10" s="31">
        <f t="array" ref="N10">INDEX(SemiFinal_tot,MATCH(M10,SemiFinal_Rank,0))</f>
        <v>3393.1871428571426</v>
      </c>
      <c r="O10" s="15" t="str">
        <f t="array" ref="O10">INDEX(Teams,MATCH(M10,SemiFinal_Rank,0))</f>
        <v>Beaver Country Day School</v>
      </c>
      <c r="P10" s="6"/>
      <c r="Q10" s="28">
        <f t="shared" si="4"/>
        <v>7</v>
      </c>
      <c r="R10" s="31">
        <f t="array" ref="R10">IF(Q10&lt;=$Q$1,INDEX(Final_subT,MATCH(Q10,Final_Rank,0)),N10)</f>
        <v>3154.84</v>
      </c>
      <c r="S10" s="15" t="str">
        <f t="array" ref="S10">IF(Q10&lt;=$Q$1,INDEX(Teams,MATCH(Q10,Final_Rank,0)),O10)</f>
        <v>U of Colorado Boulder</v>
      </c>
      <c r="T10" s="6"/>
      <c r="U10" s="6"/>
      <c r="V10" s="6"/>
      <c r="W10" s="6"/>
      <c r="X10" s="1"/>
      <c r="Y10" s="1"/>
      <c r="Z10" s="1"/>
      <c r="AA10" s="1"/>
      <c r="AB10" s="1"/>
      <c r="AC10" s="1"/>
    </row>
    <row r="11" spans="1:29" ht="12.75" customHeight="1" x14ac:dyDescent="0.2">
      <c r="A11" s="28">
        <f t="shared" si="0"/>
        <v>8</v>
      </c>
      <c r="B11" s="29">
        <f t="array" ref="B11">INDEX(Subjective_subT,MATCH(A11,Subjective_Rank,0))</f>
        <v>523.25714285714275</v>
      </c>
      <c r="C11" s="15" t="str">
        <f t="array" ref="C11">INDEX(Teams,MATCH(A11,Subjective_Rank,0))</f>
        <v>ḖTS (Canada)</v>
      </c>
      <c r="D11" s="6"/>
      <c r="E11" s="6">
        <f t="shared" si="1"/>
        <v>8</v>
      </c>
      <c r="F11" s="30">
        <f t="array" ref="F11">INDEX(Prelim1_subT,MATCH(E11,Prelim1_Rank,0))</f>
        <v>1799.28</v>
      </c>
      <c r="G11" s="6" t="str">
        <f t="array" ref="G11">INDEX(Teams,MATCH(E11,Prelim1_Rank,0))</f>
        <v>Ryerson U (Canada)</v>
      </c>
      <c r="H11" s="6"/>
      <c r="I11" s="6">
        <f t="shared" si="2"/>
        <v>8</v>
      </c>
      <c r="J11" s="30">
        <f t="array" ref="J11">INDEX(Prelim2_subT,MATCH(I11,Prelim2_Rank,0))</f>
        <v>2290.7200000000003</v>
      </c>
      <c r="K11" s="6" t="str">
        <f t="array" ref="K11">INDEX(Teams,MATCH(I11,Prelim2_Rank,0))</f>
        <v>U of Colorado Boulder</v>
      </c>
      <c r="L11" s="6"/>
      <c r="M11" s="28">
        <f t="shared" si="3"/>
        <v>8</v>
      </c>
      <c r="N11" s="31">
        <f t="array" ref="N11">INDEX(SemiFinal_tot,MATCH(M11,SemiFinal_Rank,0))</f>
        <v>3345.75</v>
      </c>
      <c r="O11" s="15" t="str">
        <f t="array" ref="O11">INDEX(Teams,MATCH(M11,SemiFinal_Rank,0))</f>
        <v>San Diego Robotics 101</v>
      </c>
      <c r="P11" s="6"/>
      <c r="Q11" s="28">
        <f t="shared" si="4"/>
        <v>8</v>
      </c>
      <c r="R11" s="31">
        <f t="array" ref="R11">IF(Q11&lt;=$Q$1,INDEX(Final_subT,MATCH(Q11,Final_Rank,0)),N11)</f>
        <v>2509.4</v>
      </c>
      <c r="S11" s="15" t="str">
        <f t="array" ref="S11">IF(Q11&lt;=$Q$1,INDEX(Teams,MATCH(Q11,Final_Rank,0)),O11)</f>
        <v>Beaver Country Day School</v>
      </c>
      <c r="T11" s="6"/>
      <c r="U11" s="6"/>
      <c r="V11" s="6"/>
      <c r="W11" s="6"/>
      <c r="X11" s="1"/>
      <c r="Y11" s="1"/>
      <c r="Z11" s="1"/>
      <c r="AA11" s="1"/>
      <c r="AB11" s="1"/>
      <c r="AC11" s="1"/>
    </row>
    <row r="12" spans="1:29" ht="12.75" customHeight="1" x14ac:dyDescent="0.2">
      <c r="A12" s="28">
        <f t="shared" si="0"/>
        <v>9</v>
      </c>
      <c r="B12" s="29">
        <f t="array" ref="B12">INDEX(Subjective_subT,MATCH(A12,Subjective_Rank,0))</f>
        <v>518.84523809523807</v>
      </c>
      <c r="C12" s="15" t="str">
        <f t="array" ref="C12">INDEX(Teams,MATCH(A12,Subjective_Rank,0))</f>
        <v>The Center for Robotics Development (Russia)</v>
      </c>
      <c r="D12" s="6"/>
      <c r="E12" s="6">
        <f t="shared" si="1"/>
        <v>9</v>
      </c>
      <c r="F12" s="30">
        <f t="array" ref="F12">INDEX(Prelim1_subT,MATCH(E12,Prelim1_Rank,0))</f>
        <v>1764.3000000000002</v>
      </c>
      <c r="G12" s="6" t="str">
        <f t="array" ref="G12">INDEX(Teams,MATCH(E12,Prelim1_Rank,0))</f>
        <v>National U of Singapore (Singapore)</v>
      </c>
      <c r="H12" s="6"/>
      <c r="I12" s="6">
        <f t="shared" si="2"/>
        <v>9</v>
      </c>
      <c r="J12" s="30">
        <f t="array" ref="J12">INDEX(Prelim2_subT,MATCH(I12,Prelim2_Rank,0))</f>
        <v>2192.7600000000002</v>
      </c>
      <c r="K12" s="6" t="str">
        <f t="array" ref="K12">INDEX(Teams,MATCH(I12,Prelim2_Rank,0))</f>
        <v>The Ohio State U</v>
      </c>
      <c r="L12" s="6"/>
      <c r="M12" s="28">
        <f t="shared" si="3"/>
        <v>9</v>
      </c>
      <c r="N12" s="31">
        <f t="array" ref="N12">INDEX(SemiFinal_tot,MATCH(M12,SemiFinal_Rank,0))</f>
        <v>3179.6547619047619</v>
      </c>
      <c r="O12" s="15" t="str">
        <f t="array" ref="O12">INDEX(Teams,MATCH(M12,SemiFinal_Rank,0))</f>
        <v>Cornell U</v>
      </c>
      <c r="P12" s="6"/>
      <c r="Q12" s="28">
        <f t="shared" si="4"/>
        <v>9</v>
      </c>
      <c r="R12" s="31">
        <f t="array" ref="R12">IF(Q12&lt;=$Q$1,INDEX(Final_subT,MATCH(Q12,Final_Rank,0)),N12)</f>
        <v>2065.4</v>
      </c>
      <c r="S12" s="15" t="str">
        <f t="array" ref="S12">IF(Q12&lt;=$Q$1,INDEX(Teams,MATCH(Q12,Final_Rank,0)),O12)</f>
        <v>National U of Singapore (Singapore)</v>
      </c>
      <c r="T12" s="6"/>
      <c r="U12" s="6"/>
      <c r="V12" s="6"/>
      <c r="W12" s="6"/>
      <c r="X12" s="1"/>
      <c r="Y12" s="1"/>
      <c r="Z12" s="1"/>
      <c r="AA12" s="1"/>
      <c r="AB12" s="1"/>
      <c r="AC12" s="1"/>
    </row>
    <row r="13" spans="1:29" ht="12.75" customHeight="1" x14ac:dyDescent="0.2">
      <c r="A13" s="28">
        <f t="shared" si="0"/>
        <v>10</v>
      </c>
      <c r="B13" s="29">
        <f t="array" ref="B13">INDEX(Subjective_subT,MATCH(A13,Subjective_Rank,0))</f>
        <v>517.57142857142856</v>
      </c>
      <c r="C13" s="15" t="str">
        <f t="array" ref="C13">INDEX(Teams,MATCH(A13,Subjective_Rank,0))</f>
        <v>Arizona State U Polytechnic</v>
      </c>
      <c r="D13" s="6"/>
      <c r="E13" s="6">
        <f t="shared" si="1"/>
        <v>10</v>
      </c>
      <c r="F13" s="30">
        <f t="array" ref="F13">INDEX(Prelim1_subT,MATCH(E13,Prelim1_Rank,0))</f>
        <v>1693.6</v>
      </c>
      <c r="G13" s="6" t="str">
        <f t="array" ref="G13">INDEX(Teams,MATCH(E13,Prelim1_Rank,0))</f>
        <v>The Ohio State U</v>
      </c>
      <c r="H13" s="6"/>
      <c r="I13" s="6">
        <f t="shared" si="2"/>
        <v>10</v>
      </c>
      <c r="J13" s="30">
        <f t="array" ref="J13">INDEX(Prelim2_subT,MATCH(I13,Prelim2_Rank,0))</f>
        <v>2037.6399999999999</v>
      </c>
      <c r="K13" s="6" t="str">
        <f t="array" ref="K13">INDEX(Teams,MATCH(I13,Prelim2_Rank,0))</f>
        <v>Georgia Inst Of Tech</v>
      </c>
      <c r="L13" s="6"/>
      <c r="M13" s="28">
        <f t="shared" si="3"/>
        <v>10</v>
      </c>
      <c r="N13" s="31">
        <f t="array" ref="N13">INDEX(SemiFinal_tot,MATCH(M13,SemiFinal_Rank,0))</f>
        <v>2782.339047619048</v>
      </c>
      <c r="O13" s="15" t="str">
        <f t="array" ref="O13">INDEX(Teams,MATCH(M13,SemiFinal_Rank,0))</f>
        <v>U of Colorado Boulder</v>
      </c>
      <c r="P13" s="6"/>
      <c r="Q13" s="28">
        <f t="shared" si="4"/>
        <v>10</v>
      </c>
      <c r="R13" s="31">
        <f t="array" ref="R13">IF(Q13&lt;=$Q$1,INDEX(Final_subT,MATCH(Q13,Final_Rank,0)),N13)</f>
        <v>1944.3</v>
      </c>
      <c r="S13" s="15" t="str">
        <f t="array" ref="S13">IF(Q13&lt;=$Q$1,INDEX(Teams,MATCH(Q13,Final_Rank,0)),O13)</f>
        <v>The Center for Robotics Development (Russia)</v>
      </c>
      <c r="T13" s="6"/>
      <c r="U13" s="6"/>
      <c r="V13" s="6"/>
      <c r="W13" s="6"/>
      <c r="X13" s="1"/>
      <c r="Y13" s="1"/>
      <c r="Z13" s="1"/>
      <c r="AA13" s="1"/>
      <c r="AB13" s="1"/>
      <c r="AC13" s="1"/>
    </row>
    <row r="14" spans="1:29" ht="12.75" customHeight="1" x14ac:dyDescent="0.2">
      <c r="A14" s="28">
        <f t="shared" si="0"/>
        <v>11</v>
      </c>
      <c r="B14" s="29">
        <f t="array" ref="B14">INDEX(Subjective_subT,MATCH(A14,Subjective_Rank,0))</f>
        <v>515.07142857142867</v>
      </c>
      <c r="C14" s="15" t="str">
        <f t="array" ref="C14">INDEX(Teams,MATCH(A14,Subjective_Rank,0))</f>
        <v>Amador Valley High School</v>
      </c>
      <c r="D14" s="6"/>
      <c r="E14" s="6">
        <f t="shared" si="1"/>
        <v>11</v>
      </c>
      <c r="F14" s="30">
        <f t="array" ref="F14">INDEX(Prelim1_subT,MATCH(E14,Prelim1_Rank,0))</f>
        <v>1692.4</v>
      </c>
      <c r="G14" s="6" t="str">
        <f t="array" ref="G14">INDEX(Teams,MATCH(E14,Prelim1_Rank,0))</f>
        <v>ḖTS (Canada)</v>
      </c>
      <c r="H14" s="6"/>
      <c r="I14" s="6">
        <f t="shared" si="2"/>
        <v>11</v>
      </c>
      <c r="J14" s="30">
        <f t="array" ref="J14">INDEX(Prelim2_subT,MATCH(I14,Prelim2_Rank,0))</f>
        <v>1959.8</v>
      </c>
      <c r="K14" s="6" t="str">
        <f t="array" ref="K14">INDEX(Teams,MATCH(I14,Prelim2_Rank,0))</f>
        <v>The Center for Robotics Development (Russia)</v>
      </c>
      <c r="L14" s="6"/>
      <c r="M14" s="28">
        <f t="shared" si="3"/>
        <v>11</v>
      </c>
      <c r="N14" s="31">
        <f t="array" ref="N14">INDEX(SemiFinal_tot,MATCH(M14,SemiFinal_Rank,0))</f>
        <v>2730.1647619047621</v>
      </c>
      <c r="O14" s="15" t="str">
        <f t="array" ref="O14">INDEX(Teams,MATCH(M14,SemiFinal_Rank,0))</f>
        <v>The Ohio State U</v>
      </c>
      <c r="P14" s="6"/>
      <c r="Q14" s="28">
        <f t="shared" si="4"/>
        <v>11</v>
      </c>
      <c r="R14" s="31">
        <f t="array" ref="R14">IF(Q14&lt;=$Q$1,INDEX(Final_subT,MATCH(Q14,Final_Rank,0)),N14)</f>
        <v>2730.1647619047621</v>
      </c>
      <c r="S14" s="15" t="str">
        <f t="array" ref="S14">IF(Q14&lt;=$Q$1,INDEX(Teams,MATCH(Q14,Final_Rank,0)),O14)</f>
        <v>The Ohio State U</v>
      </c>
      <c r="T14" s="6"/>
      <c r="U14" s="6"/>
      <c r="V14" s="6"/>
      <c r="W14" s="6"/>
      <c r="X14" s="1"/>
      <c r="Y14" s="1"/>
      <c r="Z14" s="1"/>
      <c r="AA14" s="1"/>
      <c r="AB14" s="1"/>
      <c r="AC14" s="1"/>
    </row>
    <row r="15" spans="1:29" ht="12.75" customHeight="1" x14ac:dyDescent="0.2">
      <c r="A15" s="28">
        <f t="shared" si="0"/>
        <v>12</v>
      </c>
      <c r="B15" s="29">
        <f t="array" ref="B15">INDEX(Subjective_subT,MATCH(A15,Subjective_Rank,0))</f>
        <v>506.6904761904762</v>
      </c>
      <c r="C15" s="15" t="str">
        <f t="array" ref="C15">INDEX(Teams,MATCH(A15,Subjective_Rank,0))</f>
        <v>Wroclaw U of S&amp;T (Poland)</v>
      </c>
      <c r="D15" s="6"/>
      <c r="E15" s="6">
        <f t="shared" si="1"/>
        <v>12</v>
      </c>
      <c r="F15" s="30">
        <f t="array" ref="F15">INDEX(Prelim1_subT,MATCH(E15,Prelim1_Rank,0))</f>
        <v>1621</v>
      </c>
      <c r="G15" s="6" t="str">
        <f t="array" ref="G15">INDEX(Teams,MATCH(E15,Prelim1_Rank,0))</f>
        <v>Cornell U</v>
      </c>
      <c r="H15" s="6"/>
      <c r="I15" s="6">
        <f t="shared" si="2"/>
        <v>12</v>
      </c>
      <c r="J15" s="30">
        <f t="array" ref="J15">INDEX(Prelim2_subT,MATCH(I15,Prelim2_Rank,0))</f>
        <v>1956.08</v>
      </c>
      <c r="K15" s="6" t="str">
        <f t="array" ref="K15">INDEX(Teams,MATCH(I15,Prelim2_Rank,0))</f>
        <v>Team Inspiration</v>
      </c>
      <c r="L15" s="6"/>
      <c r="M15" s="28">
        <f t="shared" si="3"/>
        <v>12</v>
      </c>
      <c r="N15" s="31">
        <f t="array" ref="N15">INDEX(SemiFinal_tot,MATCH(M15,SemiFinal_Rank,0))</f>
        <v>2500.3657142857141</v>
      </c>
      <c r="O15" s="15" t="str">
        <f t="array" ref="O15">INDEX(Teams,MATCH(M15,SemiFinal_Rank,0))</f>
        <v>Team Inspiration</v>
      </c>
      <c r="P15" s="6"/>
      <c r="Q15" s="28">
        <f t="shared" si="4"/>
        <v>12</v>
      </c>
      <c r="R15" s="31">
        <f t="array" ref="R15">IF(Q15&lt;=$Q$1,INDEX(Final_subT,MATCH(Q15,Final_Rank,0)),N15)</f>
        <v>2500.3657142857141</v>
      </c>
      <c r="S15" s="15" t="str">
        <f t="array" ref="S15">IF(Q15&lt;=$Q$1,INDEX(Teams,MATCH(Q15,Final_Rank,0)),O15)</f>
        <v>Team Inspiration</v>
      </c>
      <c r="T15" s="6"/>
      <c r="U15" s="6"/>
      <c r="V15" s="6"/>
      <c r="W15" s="6"/>
      <c r="X15" s="1"/>
      <c r="Y15" s="1"/>
      <c r="Z15" s="1"/>
      <c r="AA15" s="1"/>
      <c r="AB15" s="1"/>
      <c r="AC15" s="1"/>
    </row>
    <row r="16" spans="1:29" ht="12.75" customHeight="1" x14ac:dyDescent="0.2">
      <c r="A16" s="28">
        <f t="shared" si="0"/>
        <v>13</v>
      </c>
      <c r="B16" s="29">
        <f t="array" ref="B16">INDEX(Subjective_subT,MATCH(A16,Subjective_Rank,0))</f>
        <v>491.61904761904765</v>
      </c>
      <c r="C16" s="15" t="str">
        <f t="array" ref="C16">INDEX(Teams,MATCH(A16,Subjective_Rank,0))</f>
        <v>U of Colorado Boulder</v>
      </c>
      <c r="D16" s="6"/>
      <c r="E16" s="6">
        <f t="shared" si="1"/>
        <v>13</v>
      </c>
      <c r="F16" s="30">
        <f t="array" ref="F16">INDEX(Prelim1_subT,MATCH(E16,Prelim1_Rank,0))</f>
        <v>1567.32</v>
      </c>
      <c r="G16" s="6" t="str">
        <f t="array" ref="G16">INDEX(Teams,MATCH(E16,Prelim1_Rank,0))</f>
        <v>Utah State U</v>
      </c>
      <c r="H16" s="6"/>
      <c r="I16" s="6">
        <f t="shared" si="2"/>
        <v>13</v>
      </c>
      <c r="J16" s="30">
        <f t="array" ref="J16">INDEX(Prelim2_subT,MATCH(I16,Prelim2_Rank,0))</f>
        <v>1910.28</v>
      </c>
      <c r="K16" s="6" t="str">
        <f t="array" ref="K16">INDEX(Teams,MATCH(I16,Prelim2_Rank,0))</f>
        <v>U of Puerto Rico @ Mayagüez (Puerto Rico)</v>
      </c>
      <c r="L16" s="6"/>
      <c r="M16" s="28">
        <f t="shared" si="3"/>
        <v>13</v>
      </c>
      <c r="N16" s="31">
        <f t="array" ref="N16">INDEX(SemiFinal_tot,MATCH(M16,SemiFinal_Rank,0))</f>
        <v>2404.0209523809522</v>
      </c>
      <c r="O16" s="15" t="str">
        <f t="array" ref="O16">INDEX(Teams,MATCH(M16,SemiFinal_Rank,0))</f>
        <v>Georgia Inst Of Tech</v>
      </c>
      <c r="P16" s="6"/>
      <c r="Q16" s="28">
        <f t="shared" si="4"/>
        <v>13</v>
      </c>
      <c r="R16" s="31">
        <f t="array" ref="R16">IF(Q16&lt;=$Q$1,INDEX(Final_subT,MATCH(Q16,Final_Rank,0)),N16)</f>
        <v>2404.0209523809522</v>
      </c>
      <c r="S16" s="15" t="str">
        <f t="array" ref="S16">IF(Q16&lt;=$Q$1,INDEX(Teams,MATCH(Q16,Final_Rank,0)),O16)</f>
        <v>Georgia Inst Of Tech</v>
      </c>
      <c r="T16" s="6"/>
      <c r="U16" s="6"/>
      <c r="V16" s="6"/>
      <c r="W16" s="6"/>
      <c r="X16" s="1"/>
      <c r="Y16" s="1"/>
      <c r="Z16" s="1"/>
      <c r="AA16" s="1"/>
      <c r="AB16" s="1"/>
      <c r="AC16" s="1"/>
    </row>
    <row r="17" spans="1:29" ht="12.75" customHeight="1" x14ac:dyDescent="0.2">
      <c r="A17" s="28">
        <f t="shared" si="0"/>
        <v>14</v>
      </c>
      <c r="B17" s="29">
        <f t="array" ref="B17">INDEX(Subjective_subT,MATCH(A17,Subjective_Rank,0))</f>
        <v>488.86904761904759</v>
      </c>
      <c r="C17" s="15" t="str">
        <f t="array" ref="C17">INDEX(Teams,MATCH(A17,Subjective_Rank,0))</f>
        <v>Far-Eastern Federal U, IMTP (Russia)</v>
      </c>
      <c r="D17" s="6"/>
      <c r="E17" s="6">
        <f t="shared" si="1"/>
        <v>14</v>
      </c>
      <c r="F17" s="30">
        <f t="array" ref="F17">INDEX(Prelim1_subT,MATCH(E17,Prelim1_Rank,0))</f>
        <v>1550.24</v>
      </c>
      <c r="G17" s="6" t="str">
        <f t="array" ref="G17">INDEX(Teams,MATCH(E17,Prelim1_Rank,0))</f>
        <v>Gonzaga U</v>
      </c>
      <c r="H17" s="6"/>
      <c r="I17" s="6">
        <f t="shared" si="2"/>
        <v>14</v>
      </c>
      <c r="J17" s="30">
        <f t="array" ref="J17">INDEX(Prelim2_subT,MATCH(I17,Prelim2_Rank,0))</f>
        <v>1890.72</v>
      </c>
      <c r="K17" s="6" t="str">
        <f t="array" ref="K17">INDEX(Teams,MATCH(I17,Prelim2_Rank,0))</f>
        <v>U of Alberta (Canada)</v>
      </c>
      <c r="L17" s="6"/>
      <c r="M17" s="28">
        <f t="shared" si="3"/>
        <v>14</v>
      </c>
      <c r="N17" s="31">
        <f t="array" ref="N17">INDEX(SemiFinal_tot,MATCH(M17,SemiFinal_Rank,0))</f>
        <v>2327.7714285714287</v>
      </c>
      <c r="O17" s="15" t="str">
        <f t="array" ref="O17">INDEX(Teams,MATCH(M17,SemiFinal_Rank,0))</f>
        <v>Amador Valley High School</v>
      </c>
      <c r="P17" s="6"/>
      <c r="Q17" s="28">
        <f t="shared" si="4"/>
        <v>14</v>
      </c>
      <c r="R17" s="31">
        <f t="array" ref="R17">IF(Q17&lt;=$Q$1,INDEX(Final_subT,MATCH(Q17,Final_Rank,0)),N17)</f>
        <v>2327.7714285714287</v>
      </c>
      <c r="S17" s="15" t="str">
        <f t="array" ref="S17">IF(Q17&lt;=$Q$1,INDEX(Teams,MATCH(Q17,Final_Rank,0)),O17)</f>
        <v>Amador Valley High School</v>
      </c>
      <c r="T17" s="6"/>
      <c r="U17" s="6"/>
      <c r="V17" s="6"/>
      <c r="W17" s="6"/>
      <c r="X17" s="1"/>
      <c r="Y17" s="1"/>
      <c r="Z17" s="1"/>
      <c r="AA17" s="1"/>
      <c r="AB17" s="1"/>
      <c r="AC17" s="1"/>
    </row>
    <row r="18" spans="1:29" ht="12.75" customHeight="1" x14ac:dyDescent="0.2">
      <c r="A18" s="28">
        <f t="shared" si="0"/>
        <v>15</v>
      </c>
      <c r="B18" s="29">
        <f t="array" ref="B18">INDEX(Subjective_subT,MATCH(A18,Subjective_Rank,0))</f>
        <v>481.3095238095238</v>
      </c>
      <c r="C18" s="15" t="str">
        <f t="array" ref="C18">INDEX(Teams,MATCH(A18,Subjective_Rank,0))</f>
        <v>Indian Institute of Tech, Bombay (India)</v>
      </c>
      <c r="D18" s="6"/>
      <c r="E18" s="6">
        <f t="shared" si="1"/>
        <v>15</v>
      </c>
      <c r="F18" s="30">
        <f t="array" ref="F18">INDEX(Prelim1_subT,MATCH(E18,Prelim1_Rank,0))</f>
        <v>1495.18</v>
      </c>
      <c r="G18" s="6" t="str">
        <f t="array" ref="G18">INDEX(Teams,MATCH(E18,Prelim1_Rank,0))</f>
        <v>U of Puerto Rico @ Mayagüez (Puerto Rico)</v>
      </c>
      <c r="H18" s="6"/>
      <c r="I18" s="6">
        <f t="shared" si="2"/>
        <v>15</v>
      </c>
      <c r="J18" s="30">
        <f t="array" ref="J18">INDEX(Prelim2_subT,MATCH(I18,Prelim2_Rank,0))</f>
        <v>1882.2</v>
      </c>
      <c r="K18" s="6" t="str">
        <f t="array" ref="K18">INDEX(Teams,MATCH(I18,Prelim2_Rank,0))</f>
        <v>Harvery Mudd College</v>
      </c>
      <c r="L18" s="6"/>
      <c r="M18" s="28">
        <f t="shared" si="3"/>
        <v>15</v>
      </c>
      <c r="N18" s="31">
        <f t="array" ref="N18">INDEX(SemiFinal_tot,MATCH(M18,SemiFinal_Rank,0))</f>
        <v>2313.8514285714286</v>
      </c>
      <c r="O18" s="15" t="str">
        <f t="array" ref="O18">INDEX(Teams,MATCH(M18,SemiFinal_Rank,0))</f>
        <v>U of Puerto Rico @ Mayagüez (Puerto Rico)</v>
      </c>
      <c r="P18" s="6"/>
      <c r="Q18" s="28">
        <f t="shared" si="4"/>
        <v>15</v>
      </c>
      <c r="R18" s="31">
        <f t="array" ref="R18">IF(Q18&lt;=$Q$1,INDEX(Final_subT,MATCH(Q18,Final_Rank,0)),N18)</f>
        <v>2313.8514285714286</v>
      </c>
      <c r="S18" s="15" t="str">
        <f t="array" ref="S18">IF(Q18&lt;=$Q$1,INDEX(Teams,MATCH(Q18,Final_Rank,0)),O18)</f>
        <v>U of Puerto Rico @ Mayagüez (Puerto Rico)</v>
      </c>
      <c r="T18" s="6"/>
      <c r="U18" s="6"/>
      <c r="V18" s="6"/>
      <c r="W18" s="6"/>
      <c r="X18" s="1"/>
      <c r="Y18" s="1"/>
      <c r="Z18" s="1"/>
      <c r="AA18" s="1"/>
      <c r="AB18" s="1"/>
      <c r="AC18" s="1"/>
    </row>
    <row r="19" spans="1:29" ht="12.75" customHeight="1" x14ac:dyDescent="0.2">
      <c r="A19" s="28">
        <f t="shared" si="0"/>
        <v>16</v>
      </c>
      <c r="B19" s="29">
        <f t="array" ref="B19">INDEX(Subjective_subT,MATCH(A19,Subjective_Rank,0))</f>
        <v>466.60714285714283</v>
      </c>
      <c r="C19" s="15" t="str">
        <f t="array" ref="C19">INDEX(Teams,MATCH(A19,Subjective_Rank,0))</f>
        <v>Harbin Eng U (China)</v>
      </c>
      <c r="D19" s="6"/>
      <c r="E19" s="6">
        <f t="shared" si="1"/>
        <v>16</v>
      </c>
      <c r="F19" s="30">
        <f t="array" ref="F19">INDEX(Prelim1_subT,MATCH(E19,Prelim1_Rank,0))</f>
        <v>1490.12</v>
      </c>
      <c r="G19" s="6" t="str">
        <f t="array" ref="G19">INDEX(Teams,MATCH(E19,Prelim1_Rank,0))</f>
        <v>U of IL @ Urbana Champ</v>
      </c>
      <c r="H19" s="6"/>
      <c r="I19" s="6">
        <f t="shared" si="2"/>
        <v>16</v>
      </c>
      <c r="J19" s="30">
        <f t="array" ref="J19">INDEX(Prelim2_subT,MATCH(I19,Prelim2_Rank,0))</f>
        <v>1812.7</v>
      </c>
      <c r="K19" s="6" t="str">
        <f t="array" ref="K19">INDEX(Teams,MATCH(I19,Prelim2_Rank,0))</f>
        <v>Amador Valley High School</v>
      </c>
      <c r="L19" s="6"/>
      <c r="M19" s="28">
        <f t="shared" si="3"/>
        <v>16</v>
      </c>
      <c r="N19" s="31">
        <f t="array" ref="N19">INDEX(SemiFinal_tot,MATCH(M19,SemiFinal_Rank,0))</f>
        <v>2250.1285714285714</v>
      </c>
      <c r="O19" s="15" t="str">
        <f t="array" ref="O19">INDEX(Teams,MATCH(M19,SemiFinal_Rank,0))</f>
        <v>Harvery Mudd College</v>
      </c>
      <c r="P19" s="6"/>
      <c r="Q19" s="28">
        <f t="shared" si="4"/>
        <v>16</v>
      </c>
      <c r="R19" s="31">
        <f t="array" ref="R19">IF(Q19&lt;=$Q$1,INDEX(Final_subT,MATCH(Q19,Final_Rank,0)),N19)</f>
        <v>2250.1285714285714</v>
      </c>
      <c r="S19" s="15" t="str">
        <f t="array" ref="S19">IF(Q19&lt;=$Q$1,INDEX(Teams,MATCH(Q19,Final_Rank,0)),O19)</f>
        <v>Harvery Mudd College</v>
      </c>
      <c r="T19" s="6"/>
      <c r="U19" s="6"/>
      <c r="V19" s="6"/>
      <c r="W19" s="6"/>
      <c r="X19" s="1"/>
      <c r="Y19" s="1"/>
      <c r="Z19" s="1"/>
      <c r="AA19" s="1"/>
      <c r="AB19" s="1"/>
      <c r="AC19" s="1"/>
    </row>
    <row r="20" spans="1:29" ht="12.75" customHeight="1" x14ac:dyDescent="0.2">
      <c r="A20" s="28">
        <f t="shared" si="0"/>
        <v>17</v>
      </c>
      <c r="B20" s="29">
        <f t="array" ref="B20">INDEX(Subjective_subT,MATCH(A20,Subjective_Rank,0))</f>
        <v>422.64285714285711</v>
      </c>
      <c r="C20" s="15" t="str">
        <f t="array" ref="C20">INDEX(Teams,MATCH(A20,Subjective_Rank,0))</f>
        <v>National Institute of Tech, Rourkela (India)</v>
      </c>
      <c r="D20" s="6"/>
      <c r="E20" s="6">
        <f t="shared" si="1"/>
        <v>17</v>
      </c>
      <c r="F20" s="30">
        <f t="array" ref="F20">INDEX(Prelim1_subT,MATCH(E20,Prelim1_Rank,0))</f>
        <v>1353.5</v>
      </c>
      <c r="G20" s="6" t="str">
        <f t="array" ref="G20">INDEX(Teams,MATCH(E20,Prelim1_Rank,0))</f>
        <v>Wroclaw U of S&amp;T (Poland)</v>
      </c>
      <c r="H20" s="6"/>
      <c r="I20" s="6">
        <f t="shared" si="2"/>
        <v>17</v>
      </c>
      <c r="J20" s="30">
        <f t="array" ref="J20">INDEX(Prelim2_subT,MATCH(I20,Prelim2_Rank,0))</f>
        <v>1693.1</v>
      </c>
      <c r="K20" s="6" t="str">
        <f t="array" ref="K20">INDEX(Teams,MATCH(I20,Prelim2_Rank,0))</f>
        <v>Kasetsart U (Thailand)</v>
      </c>
      <c r="L20" s="6"/>
      <c r="M20" s="28">
        <f t="shared" si="3"/>
        <v>17</v>
      </c>
      <c r="N20" s="31">
        <f t="array" ref="N20">INDEX(SemiFinal_tot,MATCH(M20,SemiFinal_Rank,0))</f>
        <v>2215.6571428571428</v>
      </c>
      <c r="O20" s="15" t="str">
        <f t="array" ref="O20">INDEX(Teams,MATCH(M20,SemiFinal_Rank,0))</f>
        <v>ḖTS (Canada)</v>
      </c>
      <c r="P20" s="6"/>
      <c r="Q20" s="28">
        <f t="shared" si="4"/>
        <v>17</v>
      </c>
      <c r="R20" s="31">
        <f t="array" ref="R20">IF(Q20&lt;=$Q$1,INDEX(Final_subT,MATCH(Q20,Final_Rank,0)),N20)</f>
        <v>2215.6571428571428</v>
      </c>
      <c r="S20" s="15" t="str">
        <f t="array" ref="S20">IF(Q20&lt;=$Q$1,INDEX(Teams,MATCH(Q20,Final_Rank,0)),O20)</f>
        <v>ḖTS (Canada)</v>
      </c>
      <c r="T20" s="6"/>
      <c r="U20" s="6"/>
      <c r="V20" s="6"/>
      <c r="W20" s="6"/>
      <c r="X20" s="1"/>
      <c r="Y20" s="1"/>
      <c r="Z20" s="1"/>
      <c r="AA20" s="1"/>
      <c r="AB20" s="1"/>
      <c r="AC20" s="1"/>
    </row>
    <row r="21" spans="1:29" ht="12.75" customHeight="1" x14ac:dyDescent="0.2">
      <c r="A21" s="28">
        <f t="shared" si="0"/>
        <v>18</v>
      </c>
      <c r="B21" s="29">
        <f t="array" ref="B21">INDEX(Subjective_subT,MATCH(A21,Subjective_Rank,0))</f>
        <v>415.23809523809524</v>
      </c>
      <c r="C21" s="15" t="str">
        <f t="array" ref="C21">INDEX(Teams,MATCH(A21,Subjective_Rank,0))</f>
        <v>Kasetsart U (Thailand)</v>
      </c>
      <c r="D21" s="6"/>
      <c r="E21" s="6">
        <f t="shared" si="1"/>
        <v>18</v>
      </c>
      <c r="F21" s="30">
        <f t="array" ref="F21">INDEX(Prelim1_subT,MATCH(E21,Prelim1_Rank,0))</f>
        <v>1318.3000000000002</v>
      </c>
      <c r="G21" s="6" t="str">
        <f t="array" ref="G21">INDEX(Teams,MATCH(E21,Prelim1_Rank,0))</f>
        <v>Amador Valley High School</v>
      </c>
      <c r="H21" s="6"/>
      <c r="I21" s="6">
        <f t="shared" si="2"/>
        <v>18</v>
      </c>
      <c r="J21" s="30">
        <f t="array" ref="J21">INDEX(Prelim2_subT,MATCH(I21,Prelim2_Rank,0))</f>
        <v>1671</v>
      </c>
      <c r="K21" s="6" t="str">
        <f t="array" ref="K21">INDEX(Teams,MATCH(I21,Prelim2_Rank,0))</f>
        <v>Indian Institute of Tech, Bombay (India)</v>
      </c>
      <c r="L21" s="6"/>
      <c r="M21" s="28">
        <f t="shared" si="3"/>
        <v>18</v>
      </c>
      <c r="N21" s="31">
        <f t="array" ref="N21">INDEX(SemiFinal_tot,MATCH(M21,SemiFinal_Rank,0))</f>
        <v>2200.0895238095236</v>
      </c>
      <c r="O21" s="15" t="str">
        <f t="array" ref="O21">INDEX(Teams,MATCH(M21,SemiFinal_Rank,0))</f>
        <v>Ryerson U (Canada)</v>
      </c>
      <c r="P21" s="6"/>
      <c r="Q21" s="28">
        <f t="shared" si="4"/>
        <v>18</v>
      </c>
      <c r="R21" s="31">
        <f t="array" ref="R21">IF(Q21&lt;=$Q$1,INDEX(Final_subT,MATCH(Q21,Final_Rank,0)),N21)</f>
        <v>2200.0895238095236</v>
      </c>
      <c r="S21" s="15" t="str">
        <f t="array" ref="S21">IF(Q21&lt;=$Q$1,INDEX(Teams,MATCH(Q21,Final_Rank,0)),O21)</f>
        <v>Ryerson U (Canada)</v>
      </c>
      <c r="T21" s="6"/>
      <c r="U21" s="6"/>
      <c r="V21" s="6"/>
      <c r="W21" s="6"/>
      <c r="X21" s="1"/>
      <c r="Y21" s="1"/>
      <c r="Z21" s="1"/>
      <c r="AA21" s="1"/>
      <c r="AB21" s="1"/>
      <c r="AC21" s="1"/>
    </row>
    <row r="22" spans="1:29" ht="12.75" customHeight="1" x14ac:dyDescent="0.2">
      <c r="A22" s="28">
        <f t="shared" si="0"/>
        <v>19</v>
      </c>
      <c r="B22" s="29">
        <f t="array" ref="B22">INDEX(Subjective_subT,MATCH(A22,Subjective_Rank,0))</f>
        <v>412.83333333333337</v>
      </c>
      <c r="C22" s="15" t="str">
        <f t="array" ref="C22">INDEX(Teams,MATCH(A22,Subjective_Rank,0))</f>
        <v>Kyushu Inst Of Tech (Japan)</v>
      </c>
      <c r="D22" s="6"/>
      <c r="E22" s="6">
        <f t="shared" si="1"/>
        <v>19</v>
      </c>
      <c r="F22" s="30">
        <f t="array" ref="F22">INDEX(Prelim1_subT,MATCH(E22,Prelim1_Rank,0))</f>
        <v>1247.82</v>
      </c>
      <c r="G22" s="6" t="str">
        <f t="array" ref="G22">INDEX(Teams,MATCH(E22,Prelim1_Rank,0))</f>
        <v>Carnegie Mellon U</v>
      </c>
      <c r="H22" s="6"/>
      <c r="I22" s="6">
        <f t="shared" si="2"/>
        <v>19</v>
      </c>
      <c r="J22" s="30">
        <f t="array" ref="J22">INDEX(Prelim2_subT,MATCH(I22,Prelim2_Rank,0))</f>
        <v>1577.1</v>
      </c>
      <c r="K22" s="6" t="str">
        <f t="array" ref="K22">INDEX(Teams,MATCH(I22,Prelim2_Rank,0))</f>
        <v>Duke U</v>
      </c>
      <c r="L22" s="6"/>
      <c r="M22" s="28">
        <f t="shared" si="3"/>
        <v>19</v>
      </c>
      <c r="N22" s="31">
        <f t="array" ref="N22">INDEX(SemiFinal_tot,MATCH(M22,SemiFinal_Rank,0))</f>
        <v>2152.3095238095239</v>
      </c>
      <c r="O22" s="15" t="str">
        <f t="array" ref="O22">INDEX(Teams,MATCH(M22,SemiFinal_Rank,0))</f>
        <v>Indian Institute of Tech, Bombay (India)</v>
      </c>
      <c r="P22" s="6"/>
      <c r="Q22" s="28">
        <f t="shared" si="4"/>
        <v>19</v>
      </c>
      <c r="R22" s="31">
        <f t="array" ref="R22">IF(Q22&lt;=$Q$1,INDEX(Final_subT,MATCH(Q22,Final_Rank,0)),N22)</f>
        <v>2152.3095238095239</v>
      </c>
      <c r="S22" s="15" t="str">
        <f t="array" ref="S22">IF(Q22&lt;=$Q$1,INDEX(Teams,MATCH(Q22,Final_Rank,0)),O22)</f>
        <v>Indian Institute of Tech, Bombay (India)</v>
      </c>
      <c r="T22" s="6"/>
      <c r="U22" s="6"/>
      <c r="V22" s="6"/>
      <c r="W22" s="6"/>
      <c r="X22" s="1"/>
      <c r="Y22" s="1"/>
      <c r="Z22" s="1"/>
      <c r="AA22" s="1"/>
      <c r="AB22" s="1"/>
      <c r="AC22" s="1"/>
    </row>
    <row r="23" spans="1:29" ht="12.75" customHeight="1" x14ac:dyDescent="0.2">
      <c r="A23" s="28">
        <f t="shared" si="0"/>
        <v>20</v>
      </c>
      <c r="B23" s="29">
        <f t="array" ref="B23">INDEX(Subjective_subT,MATCH(A23,Subjective_Rank,0))</f>
        <v>411.16666666666669</v>
      </c>
      <c r="C23" s="15" t="str">
        <f t="array" ref="C23">INDEX(Teams,MATCH(A23,Subjective_Rank,0))</f>
        <v>Norwegian U of S&amp;T (Norway)</v>
      </c>
      <c r="D23" s="6"/>
      <c r="E23" s="6">
        <f t="shared" si="1"/>
        <v>20</v>
      </c>
      <c r="F23" s="30">
        <f t="array" ref="F23">INDEX(Prelim1_subT,MATCH(E23,Prelim1_Rank,0))</f>
        <v>1202</v>
      </c>
      <c r="G23" s="6" t="str">
        <f t="array" ref="G23">INDEX(Teams,MATCH(E23,Prelim1_Rank,0))</f>
        <v>Embry-Riddle Aeronautical U</v>
      </c>
      <c r="H23" s="6"/>
      <c r="I23" s="6">
        <f t="shared" si="2"/>
        <v>20</v>
      </c>
      <c r="J23" s="30">
        <f t="array" ref="J23">INDEX(Prelim2_subT,MATCH(I23,Prelim2_Rank,0))</f>
        <v>1558.24</v>
      </c>
      <c r="K23" s="6" t="str">
        <f t="array" ref="K23">INDEX(Teams,MATCH(I23,Prelim2_Rank,0))</f>
        <v>U of Calfornia, San Diego</v>
      </c>
      <c r="L23" s="6"/>
      <c r="M23" s="28">
        <f t="shared" si="3"/>
        <v>20</v>
      </c>
      <c r="N23" s="31">
        <f t="array" ref="N23">INDEX(SemiFinal_tot,MATCH(M23,SemiFinal_Rank,0))</f>
        <v>2108.3380952380953</v>
      </c>
      <c r="O23" s="15" t="str">
        <f t="array" ref="O23">INDEX(Teams,MATCH(M23,SemiFinal_Rank,0))</f>
        <v>Kasetsart U (Thailand)</v>
      </c>
      <c r="P23" s="6"/>
      <c r="Q23" s="28">
        <f t="shared" si="4"/>
        <v>20</v>
      </c>
      <c r="R23" s="31">
        <f t="array" ref="R23">IF(Q23&lt;=$Q$1,INDEX(Final_subT,MATCH(Q23,Final_Rank,0)),N23)</f>
        <v>2108.3380952380953</v>
      </c>
      <c r="S23" s="15" t="str">
        <f t="array" ref="S23">IF(Q23&lt;=$Q$1,INDEX(Teams,MATCH(Q23,Final_Rank,0)),O23)</f>
        <v>Kasetsart U (Thailand)</v>
      </c>
      <c r="T23" s="6"/>
      <c r="U23" s="6"/>
      <c r="V23" s="6"/>
      <c r="W23" s="6"/>
      <c r="X23" s="1"/>
      <c r="Y23" s="1"/>
      <c r="Z23" s="1"/>
      <c r="AA23" s="1"/>
      <c r="AB23" s="1"/>
      <c r="AC23" s="1"/>
    </row>
    <row r="24" spans="1:29" ht="12.75" customHeight="1" x14ac:dyDescent="0.2">
      <c r="A24" s="28">
        <f t="shared" si="0"/>
        <v>21</v>
      </c>
      <c r="B24" s="29">
        <f t="array" ref="B24">INDEX(Subjective_subT,MATCH(A24,Subjective_Rank,0))</f>
        <v>410.16666666666669</v>
      </c>
      <c r="C24" s="15" t="str">
        <f t="array" ref="C24">INDEX(Teams,MATCH(A24,Subjective_Rank,0))</f>
        <v>iHub (Egypt)</v>
      </c>
      <c r="D24" s="6"/>
      <c r="E24" s="6">
        <f t="shared" si="1"/>
        <v>21</v>
      </c>
      <c r="F24" s="30">
        <f t="array" ref="F24">INDEX(Prelim1_subT,MATCH(E24,Prelim1_Rank,0))</f>
        <v>1186.96</v>
      </c>
      <c r="G24" s="6" t="str">
        <f t="array" ref="G24">INDEX(Teams,MATCH(E24,Prelim1_Rank,0))</f>
        <v>San Diego Robotics 101</v>
      </c>
      <c r="H24" s="6"/>
      <c r="I24" s="6">
        <f t="shared" si="2"/>
        <v>21</v>
      </c>
      <c r="J24" s="30">
        <f t="array" ref="J24">INDEX(Prelim2_subT,MATCH(I24,Prelim2_Rank,0))</f>
        <v>1492.42</v>
      </c>
      <c r="K24" s="6" t="str">
        <f t="array" ref="K24">INDEX(Teams,MATCH(I24,Prelim2_Rank,0))</f>
        <v>Wroclaw U of S&amp;T (Poland)</v>
      </c>
      <c r="L24" s="6"/>
      <c r="M24" s="28">
        <f t="shared" si="3"/>
        <v>21</v>
      </c>
      <c r="N24" s="31">
        <f t="array" ref="N24">INDEX(SemiFinal_tot,MATCH(M24,SemiFinal_Rank,0))</f>
        <v>1999.1104761904762</v>
      </c>
      <c r="O24" s="15" t="str">
        <f t="array" ref="O24">INDEX(Teams,MATCH(M24,SemiFinal_Rank,0))</f>
        <v>Wroclaw U of S&amp;T (Poland)</v>
      </c>
      <c r="P24" s="6"/>
      <c r="Q24" s="28">
        <f t="shared" si="4"/>
        <v>21</v>
      </c>
      <c r="R24" s="31">
        <f t="array" ref="R24">IF(Q24&lt;=$Q$1,INDEX(Final_subT,MATCH(Q24,Final_Rank,0)),N24)</f>
        <v>1999.1104761904762</v>
      </c>
      <c r="S24" s="15" t="str">
        <f t="array" ref="S24">IF(Q24&lt;=$Q$1,INDEX(Teams,MATCH(Q24,Final_Rank,0)),O24)</f>
        <v>Wroclaw U of S&amp;T (Poland)</v>
      </c>
      <c r="T24" s="6"/>
      <c r="U24" s="6"/>
      <c r="V24" s="6"/>
      <c r="W24" s="6"/>
      <c r="X24" s="1"/>
      <c r="Y24" s="1"/>
      <c r="Z24" s="1"/>
      <c r="AA24" s="1"/>
      <c r="AB24" s="1"/>
      <c r="AC24" s="1"/>
    </row>
    <row r="25" spans="1:29" ht="12.75" customHeight="1" x14ac:dyDescent="0.2">
      <c r="A25" s="28">
        <f t="shared" si="0"/>
        <v>22</v>
      </c>
      <c r="B25" s="29">
        <f t="array" ref="B25">INDEX(Subjective_subT,MATCH(A25,Subjective_Rank,0))</f>
        <v>403.57142857142856</v>
      </c>
      <c r="C25" s="15" t="str">
        <f t="array" ref="C25">INDEX(Teams,MATCH(A25,Subjective_Rank,0))</f>
        <v>U of Puerto Rico @ Mayagüez (Puerto Rico)</v>
      </c>
      <c r="D25" s="6"/>
      <c r="E25" s="6">
        <f t="shared" si="1"/>
        <v>22</v>
      </c>
      <c r="F25" s="30">
        <f t="array" ref="F25">INDEX(Prelim1_subT,MATCH(E25,Prelim1_Rank,0))</f>
        <v>1166</v>
      </c>
      <c r="G25" s="6" t="str">
        <f t="array" ref="G25">INDEX(Teams,MATCH(E25,Prelim1_Rank,0))</f>
        <v>Georgia Inst Of Tech</v>
      </c>
      <c r="H25" s="6"/>
      <c r="I25" s="6">
        <f t="shared" si="2"/>
        <v>22</v>
      </c>
      <c r="J25" s="30">
        <f t="array" ref="J25">INDEX(Prelim2_subT,MATCH(I25,Prelim2_Rank,0))</f>
        <v>1428.7</v>
      </c>
      <c r="K25" s="6" t="str">
        <f t="array" ref="K25">INDEX(Teams,MATCH(I25,Prelim2_Rank,0))</f>
        <v>U of Florida</v>
      </c>
      <c r="L25" s="6"/>
      <c r="M25" s="28">
        <f t="shared" si="3"/>
        <v>22</v>
      </c>
      <c r="N25" s="31">
        <f t="array" ref="N25">INDEX(SemiFinal_tot,MATCH(M25,SemiFinal_Rank,0))</f>
        <v>1966.7595238095239</v>
      </c>
      <c r="O25" s="15" t="str">
        <f t="array" ref="O25">INDEX(Teams,MATCH(M25,SemiFinal_Rank,0))</f>
        <v>U of Florida</v>
      </c>
      <c r="P25" s="6"/>
      <c r="Q25" s="28">
        <f t="shared" si="4"/>
        <v>22</v>
      </c>
      <c r="R25" s="31">
        <f t="array" ref="R25">IF(Q25&lt;=$Q$1,INDEX(Final_subT,MATCH(Q25,Final_Rank,0)),N25)</f>
        <v>1966.7595238095239</v>
      </c>
      <c r="S25" s="15" t="str">
        <f t="array" ref="S25">IF(Q25&lt;=$Q$1,INDEX(Teams,MATCH(Q25,Final_Rank,0)),O25)</f>
        <v>U of Florida</v>
      </c>
      <c r="T25" s="6"/>
      <c r="U25" s="6"/>
      <c r="V25" s="6"/>
      <c r="W25" s="6"/>
      <c r="X25" s="1"/>
      <c r="Y25" s="1"/>
      <c r="Z25" s="1"/>
      <c r="AA25" s="1"/>
      <c r="AB25" s="1"/>
      <c r="AC25" s="1"/>
    </row>
    <row r="26" spans="1:29" ht="12.75" customHeight="1" x14ac:dyDescent="0.2">
      <c r="A26" s="28">
        <f t="shared" si="0"/>
        <v>23</v>
      </c>
      <c r="B26" s="29">
        <f t="array" ref="B26">INDEX(Subjective_subT,MATCH(A26,Subjective_Rank,0))</f>
        <v>400.8095238095238</v>
      </c>
      <c r="C26" s="15" t="str">
        <f t="array" ref="C26">INDEX(Teams,MATCH(A26,Subjective_Rank,0))</f>
        <v>Ryerson U (Canada)</v>
      </c>
      <c r="D26" s="6"/>
      <c r="E26" s="6">
        <f t="shared" si="1"/>
        <v>23</v>
      </c>
      <c r="F26" s="30">
        <f t="array" ref="F26">INDEX(Prelim1_subT,MATCH(E26,Prelim1_Rank,0))</f>
        <v>1075.96</v>
      </c>
      <c r="G26" s="6" t="str">
        <f t="array" ref="G26">INDEX(Teams,MATCH(E26,Prelim1_Rank,0))</f>
        <v>U of California Riverside</v>
      </c>
      <c r="H26" s="6"/>
      <c r="I26" s="6">
        <f t="shared" si="2"/>
        <v>23</v>
      </c>
      <c r="J26" s="30">
        <f t="array" ref="J26">INDEX(Prelim2_subT,MATCH(I26,Prelim2_Rank,0))</f>
        <v>1338.7</v>
      </c>
      <c r="K26" s="6" t="str">
        <f t="array" ref="K26">INDEX(Teams,MATCH(I26,Prelim2_Rank,0))</f>
        <v>ḖTS (Canada)</v>
      </c>
      <c r="L26" s="6"/>
      <c r="M26" s="28">
        <f t="shared" si="3"/>
        <v>23</v>
      </c>
      <c r="N26" s="31">
        <f t="array" ref="N26">INDEX(SemiFinal_tot,MATCH(M26,SemiFinal_Rank,0))</f>
        <v>1877.2485714285713</v>
      </c>
      <c r="O26" s="15" t="str">
        <f t="array" ref="O26">INDEX(Teams,MATCH(M26,SemiFinal_Rank,0))</f>
        <v>Utah State U</v>
      </c>
      <c r="P26" s="6"/>
      <c r="Q26" s="28">
        <f t="shared" si="4"/>
        <v>23</v>
      </c>
      <c r="R26" s="31">
        <f t="array" ref="R26">IF(Q26&lt;=$Q$1,INDEX(Final_subT,MATCH(Q26,Final_Rank,0)),N26)</f>
        <v>1877.2485714285713</v>
      </c>
      <c r="S26" s="15" t="str">
        <f t="array" ref="S26">IF(Q26&lt;=$Q$1,INDEX(Teams,MATCH(Q26,Final_Rank,0)),O26)</f>
        <v>Utah State U</v>
      </c>
      <c r="T26" s="6"/>
      <c r="U26" s="6"/>
      <c r="V26" s="6"/>
      <c r="W26" s="6"/>
      <c r="X26" s="1"/>
      <c r="Y26" s="1"/>
      <c r="Z26" s="1"/>
      <c r="AA26" s="1"/>
      <c r="AB26" s="1"/>
      <c r="AC26" s="1"/>
    </row>
    <row r="27" spans="1:29" ht="12.75" customHeight="1" x14ac:dyDescent="0.2">
      <c r="A27" s="28">
        <f t="shared" si="0"/>
        <v>24</v>
      </c>
      <c r="B27" s="29">
        <f t="array" ref="B27">INDEX(Subjective_subT,MATCH(A27,Subjective_Rank,0))</f>
        <v>391.75</v>
      </c>
      <c r="C27" s="15" t="str">
        <f t="array" ref="C27">INDEX(Teams,MATCH(A27,Subjective_Rank,0))</f>
        <v>San Diego Robotics 101</v>
      </c>
      <c r="D27" s="6"/>
      <c r="E27" s="6">
        <f t="shared" si="1"/>
        <v>24</v>
      </c>
      <c r="F27" s="30">
        <f t="array" ref="F27">INDEX(Prelim1_subT,MATCH(E27,Prelim1_Rank,0))</f>
        <v>951.80000000000007</v>
      </c>
      <c r="G27" s="6" t="str">
        <f t="array" ref="G27">INDEX(Teams,MATCH(E27,Prelim1_Rank,0))</f>
        <v>Indian Institute of Tech, Bombay (India)</v>
      </c>
      <c r="H27" s="6"/>
      <c r="I27" s="6">
        <f t="shared" si="2"/>
        <v>24</v>
      </c>
      <c r="J27" s="30">
        <f t="array" ref="J27">INDEX(Prelim2_subT,MATCH(I27,Prelim2_Rank,0))</f>
        <v>1315.54</v>
      </c>
      <c r="K27" s="6" t="str">
        <f t="array" ref="K27">INDEX(Teams,MATCH(I27,Prelim2_Rank,0))</f>
        <v>Federal U of Rio de Janeiro (Brazil)</v>
      </c>
      <c r="L27" s="6"/>
      <c r="M27" s="28">
        <f t="shared" si="3"/>
        <v>24</v>
      </c>
      <c r="N27" s="31">
        <f t="array" ref="N27">INDEX(SemiFinal_tot,MATCH(M27,SemiFinal_Rank,0))</f>
        <v>1873.492857142857</v>
      </c>
      <c r="O27" s="15" t="str">
        <f t="array" ref="O27">INDEX(Teams,MATCH(M27,SemiFinal_Rank,0))</f>
        <v>Duke U</v>
      </c>
      <c r="P27" s="6"/>
      <c r="Q27" s="28">
        <f t="shared" si="4"/>
        <v>24</v>
      </c>
      <c r="R27" s="31">
        <f t="array" ref="R27">IF(Q27&lt;=$Q$1,INDEX(Final_subT,MATCH(Q27,Final_Rank,0)),N27)</f>
        <v>1873.492857142857</v>
      </c>
      <c r="S27" s="15" t="str">
        <f t="array" ref="S27">IF(Q27&lt;=$Q$1,INDEX(Teams,MATCH(Q27,Final_Rank,0)),O27)</f>
        <v>Duke U</v>
      </c>
      <c r="T27" s="6"/>
      <c r="U27" s="6"/>
      <c r="V27" s="6"/>
      <c r="W27" s="6"/>
      <c r="X27" s="1"/>
      <c r="Y27" s="1"/>
      <c r="Z27" s="1"/>
      <c r="AA27" s="1"/>
      <c r="AB27" s="1"/>
      <c r="AC27" s="1"/>
    </row>
    <row r="28" spans="1:29" ht="12.75" customHeight="1" x14ac:dyDescent="0.2">
      <c r="A28" s="28">
        <f t="shared" si="0"/>
        <v>25</v>
      </c>
      <c r="B28" s="29">
        <f t="array" ref="B28">INDEX(Subjective_subT,MATCH(A28,Subjective_Rank,0))</f>
        <v>380.11904761904759</v>
      </c>
      <c r="C28" s="15" t="str">
        <f t="array" ref="C28">INDEX(Teams,MATCH(A28,Subjective_Rank,0))</f>
        <v>San Diego State U</v>
      </c>
      <c r="D28" s="6"/>
      <c r="E28" s="6">
        <f t="shared" si="1"/>
        <v>25</v>
      </c>
      <c r="F28" s="30">
        <f t="array" ref="F28">INDEX(Prelim1_subT,MATCH(E28,Prelim1_Rank,0))</f>
        <v>857.64</v>
      </c>
      <c r="G28" s="6" t="str">
        <f t="array" ref="G28">INDEX(Teams,MATCH(E28,Prelim1_Rank,0))</f>
        <v>Harvery Mudd College</v>
      </c>
      <c r="H28" s="6"/>
      <c r="I28" s="6">
        <f t="shared" si="2"/>
        <v>25</v>
      </c>
      <c r="J28" s="30">
        <f t="array" ref="J28">INDEX(Prelim2_subT,MATCH(I28,Prelim2_Rank,0))</f>
        <v>1211.96</v>
      </c>
      <c r="K28" s="6" t="str">
        <f t="array" ref="K28">INDEX(Teams,MATCH(I28,Prelim2_Rank,0))</f>
        <v>Carnegie Mellon U</v>
      </c>
      <c r="L28" s="6"/>
      <c r="M28" s="28">
        <f t="shared" si="3"/>
        <v>25</v>
      </c>
      <c r="N28" s="31">
        <f t="array" ref="N28">INDEX(SemiFinal_tot,MATCH(M28,SemiFinal_Rank,0))</f>
        <v>1866.7995238095236</v>
      </c>
      <c r="O28" s="15" t="str">
        <f t="array" ref="O28">INDEX(Teams,MATCH(M28,SemiFinal_Rank,0))</f>
        <v>U of Calfornia, San Diego</v>
      </c>
      <c r="P28" s="6"/>
      <c r="Q28" s="28">
        <f t="shared" si="4"/>
        <v>25</v>
      </c>
      <c r="R28" s="31">
        <f t="array" ref="R28">IF(Q28&lt;=$Q$1,INDEX(Final_subT,MATCH(Q28,Final_Rank,0)),N28)</f>
        <v>1866.7995238095236</v>
      </c>
      <c r="S28" s="15" t="str">
        <f t="array" ref="S28">IF(Q28&lt;=$Q$1,INDEX(Teams,MATCH(Q28,Final_Rank,0)),O28)</f>
        <v>U of Calfornia, San Diego</v>
      </c>
      <c r="T28" s="6"/>
      <c r="U28" s="6"/>
      <c r="V28" s="6"/>
      <c r="W28" s="6"/>
      <c r="X28" s="1"/>
      <c r="Y28" s="1"/>
      <c r="Z28" s="1"/>
      <c r="AA28" s="1"/>
      <c r="AB28" s="1"/>
      <c r="AC28" s="1"/>
    </row>
    <row r="29" spans="1:29" ht="12.75" customHeight="1" x14ac:dyDescent="0.2">
      <c r="A29" s="28">
        <f t="shared" si="0"/>
        <v>26</v>
      </c>
      <c r="B29" s="29">
        <f t="array" ref="B29">INDEX(Subjective_subT,MATCH(A29,Subjective_Rank,0))</f>
        <v>367.92857142857144</v>
      </c>
      <c r="C29" s="15" t="str">
        <f t="array" ref="C29">INDEX(Teams,MATCH(A29,Subjective_Rank,0))</f>
        <v>Harvery Mudd College</v>
      </c>
      <c r="D29" s="6"/>
      <c r="E29" s="6">
        <f t="shared" si="1"/>
        <v>26</v>
      </c>
      <c r="F29" s="30">
        <f t="array" ref="F29">INDEX(Prelim1_subT,MATCH(E29,Prelim1_Rank,0))</f>
        <v>791.44</v>
      </c>
      <c r="G29" s="6" t="str">
        <f t="array" ref="G29">INDEX(Teams,MATCH(E29,Prelim1_Rank,0))</f>
        <v>U of Calfornia, San Diego</v>
      </c>
      <c r="H29" s="6"/>
      <c r="I29" s="6">
        <f t="shared" si="2"/>
        <v>26</v>
      </c>
      <c r="J29" s="30">
        <f t="array" ref="J29">INDEX(Prelim2_subT,MATCH(I29,Prelim2_Rank,0))</f>
        <v>1167.72</v>
      </c>
      <c r="K29" s="6" t="str">
        <f t="array" ref="K29">INDEX(Teams,MATCH(I29,Prelim2_Rank,0))</f>
        <v>CA State U, Los Angles</v>
      </c>
      <c r="L29" s="6"/>
      <c r="M29" s="28">
        <f t="shared" si="3"/>
        <v>26</v>
      </c>
      <c r="N29" s="31">
        <f t="array" ref="N29">INDEX(SemiFinal_tot,MATCH(M29,SemiFinal_Rank,0))</f>
        <v>1859.5257142857142</v>
      </c>
      <c r="O29" s="15" t="str">
        <f t="array" ref="O29">INDEX(Teams,MATCH(M29,SemiFinal_Rank,0))</f>
        <v>Gonzaga U</v>
      </c>
      <c r="P29" s="6"/>
      <c r="Q29" s="28">
        <f t="shared" si="4"/>
        <v>26</v>
      </c>
      <c r="R29" s="31">
        <f t="array" ref="R29">IF(Q29&lt;=$Q$1,INDEX(Final_subT,MATCH(Q29,Final_Rank,0)),N29)</f>
        <v>1859.5257142857142</v>
      </c>
      <c r="S29" s="15" t="str">
        <f t="array" ref="S29">IF(Q29&lt;=$Q$1,INDEX(Teams,MATCH(Q29,Final_Rank,0)),O29)</f>
        <v>Gonzaga U</v>
      </c>
      <c r="T29" s="6"/>
      <c r="U29" s="6"/>
      <c r="V29" s="6"/>
      <c r="W29" s="6"/>
      <c r="X29" s="1"/>
      <c r="Y29" s="1"/>
      <c r="Z29" s="1"/>
      <c r="AA29" s="1"/>
      <c r="AB29" s="1"/>
      <c r="AC29" s="1"/>
    </row>
    <row r="30" spans="1:29" ht="12.75" customHeight="1" x14ac:dyDescent="0.2">
      <c r="A30" s="28">
        <f t="shared" si="0"/>
        <v>27</v>
      </c>
      <c r="B30" s="29">
        <f t="array" ref="B30">INDEX(Subjective_subT,MATCH(A30,Subjective_Rank,0))</f>
        <v>366.38095238095235</v>
      </c>
      <c r="C30" s="15" t="str">
        <f t="array" ref="C30">INDEX(Teams,MATCH(A30,Subjective_Rank,0))</f>
        <v>Georgia Inst Of Tech</v>
      </c>
      <c r="D30" s="6"/>
      <c r="E30" s="6">
        <f t="shared" si="1"/>
        <v>27</v>
      </c>
      <c r="F30" s="30">
        <f t="array" ref="F30">INDEX(Prelim1_subT,MATCH(E30,Prelim1_Rank,0))</f>
        <v>703.68000000000006</v>
      </c>
      <c r="G30" s="6" t="str">
        <f t="array" ref="G30">INDEX(Teams,MATCH(E30,Prelim1_Rank,0))</f>
        <v>Duke U</v>
      </c>
      <c r="H30" s="6"/>
      <c r="I30" s="6">
        <f t="shared" si="2"/>
        <v>27</v>
      </c>
      <c r="J30" s="30">
        <f t="array" ref="J30">INDEX(Prelim2_subT,MATCH(I30,Prelim2_Rank,0))</f>
        <v>1102.96</v>
      </c>
      <c r="K30" s="6" t="str">
        <f t="array" ref="K30">INDEX(Teams,MATCH(I30,Prelim2_Rank,0))</f>
        <v>National Institute of Tech, Rourkela (India)</v>
      </c>
      <c r="L30" s="6"/>
      <c r="M30" s="28">
        <f t="shared" si="3"/>
        <v>27</v>
      </c>
      <c r="N30" s="31">
        <f t="array" ref="N30">INDEX(SemiFinal_tot,MATCH(M30,SemiFinal_Rank,0))</f>
        <v>1654.04</v>
      </c>
      <c r="O30" s="15" t="str">
        <f t="array" ref="O30">INDEX(Teams,MATCH(M30,SemiFinal_Rank,0))</f>
        <v>Federal U of Rio de Janeiro (Brazil)</v>
      </c>
      <c r="P30" s="6"/>
      <c r="Q30" s="28">
        <f t="shared" si="4"/>
        <v>27</v>
      </c>
      <c r="R30" s="31">
        <f t="array" ref="R30">IF(Q30&lt;=$Q$1,INDEX(Final_subT,MATCH(Q30,Final_Rank,0)),N30)</f>
        <v>1654.04</v>
      </c>
      <c r="S30" s="15" t="str">
        <f t="array" ref="S30">IF(Q30&lt;=$Q$1,INDEX(Teams,MATCH(Q30,Final_Rank,0)),O30)</f>
        <v>Federal U of Rio de Janeiro (Brazil)</v>
      </c>
      <c r="T30" s="6"/>
      <c r="U30" s="6"/>
      <c r="V30" s="6"/>
      <c r="W30" s="6"/>
      <c r="X30" s="1"/>
      <c r="Y30" s="1"/>
      <c r="Z30" s="1"/>
      <c r="AA30" s="1"/>
      <c r="AB30" s="1"/>
      <c r="AC30" s="1"/>
    </row>
    <row r="31" spans="1:29" ht="12.75" customHeight="1" x14ac:dyDescent="0.2">
      <c r="A31" s="28">
        <f t="shared" si="0"/>
        <v>28</v>
      </c>
      <c r="B31" s="29">
        <f t="array" ref="B31">INDEX(Subjective_subT,MATCH(A31,Subjective_Rank,0))</f>
        <v>362.97619047619048</v>
      </c>
      <c r="C31" s="15" t="str">
        <f t="array" ref="C31">INDEX(Teams,MATCH(A31,Subjective_Rank,0))</f>
        <v>Texas A&amp;M U</v>
      </c>
      <c r="D31" s="6"/>
      <c r="E31" s="6"/>
      <c r="F31" s="30" t="e">
        <f t="array" ref="F31">INDEX(Prelim1_subT,MATCH(E31,Prelim1_Rank,0))</f>
        <v>#N/A</v>
      </c>
      <c r="G31" s="6" t="e">
        <f t="array" ref="G31">INDEX(Teams,MATCH(E31,Prelim1_Rank,0))</f>
        <v>#N/A</v>
      </c>
      <c r="H31" s="6"/>
      <c r="I31" s="6"/>
      <c r="J31" s="30" t="e">
        <f t="array" ref="J31">INDEX(Prelim2_subT,MATCH(I31,Prelim2_Rank,0))</f>
        <v>#N/A</v>
      </c>
      <c r="K31" s="6" t="e">
        <f t="array" ref="K31">INDEX(Teams,MATCH(I31,Prelim2_Rank,0))</f>
        <v>#N/A</v>
      </c>
      <c r="L31" s="6"/>
      <c r="M31" s="28">
        <f t="shared" si="3"/>
        <v>28</v>
      </c>
      <c r="N31" s="31">
        <f t="array" ref="N31">INDEX(SemiFinal_tot,MATCH(M31,SemiFinal_Rank,0))</f>
        <v>1607.262857142857</v>
      </c>
      <c r="O31" s="15" t="str">
        <f t="array" ref="O31">INDEX(Teams,MATCH(M31,SemiFinal_Rank,0))</f>
        <v>U of IL @ Urbana Champ</v>
      </c>
      <c r="P31" s="6"/>
      <c r="Q31" s="28">
        <f t="shared" si="4"/>
        <v>28</v>
      </c>
      <c r="R31" s="31">
        <f t="array" ref="R31">IF(Q31&lt;=$Q$1,INDEX(Final_subT,MATCH(Q31,Final_Rank,0)),N31)</f>
        <v>1607.262857142857</v>
      </c>
      <c r="S31" s="15" t="str">
        <f t="array" ref="S31">IF(Q31&lt;=$Q$1,INDEX(Teams,MATCH(Q31,Final_Rank,0)),O31)</f>
        <v>U of IL @ Urbana Champ</v>
      </c>
      <c r="T31" s="6"/>
      <c r="U31" s="6"/>
      <c r="V31" s="6"/>
      <c r="W31" s="6"/>
      <c r="X31" s="1"/>
      <c r="Y31" s="1"/>
      <c r="Z31" s="1"/>
      <c r="AA31" s="1"/>
      <c r="AB31" s="1"/>
      <c r="AC31" s="1"/>
    </row>
    <row r="32" spans="1:29" ht="12.75" customHeight="1" x14ac:dyDescent="0.2">
      <c r="A32" s="28">
        <f t="shared" si="0"/>
        <v>29</v>
      </c>
      <c r="B32" s="29">
        <f t="array" ref="B32">INDEX(Subjective_subT,MATCH(A32,Subjective_Rank,0))</f>
        <v>358.60714285714283</v>
      </c>
      <c r="C32" s="15" t="str">
        <f t="array" ref="C32">INDEX(Teams,MATCH(A32,Subjective_Rank,0))</f>
        <v>Beaver Country Day School</v>
      </c>
      <c r="D32" s="6"/>
      <c r="E32" s="6"/>
      <c r="F32" s="6"/>
      <c r="G32" s="6"/>
      <c r="H32" s="6"/>
      <c r="I32" s="6"/>
      <c r="J32" s="6"/>
      <c r="K32" s="6"/>
      <c r="L32" s="6"/>
      <c r="M32" s="28">
        <f t="shared" si="3"/>
        <v>29</v>
      </c>
      <c r="N32" s="31">
        <f t="array" ref="N32">INDEX(SemiFinal_tot,MATCH(M32,SemiFinal_Rank,0))</f>
        <v>1595.1057142857142</v>
      </c>
      <c r="O32" s="15" t="str">
        <f t="array" ref="O32">INDEX(Teams,MATCH(M32,SemiFinal_Rank,0))</f>
        <v>Carnegie Mellon U</v>
      </c>
      <c r="P32" s="6"/>
      <c r="Q32" s="28">
        <f t="shared" si="4"/>
        <v>29</v>
      </c>
      <c r="R32" s="31">
        <f t="array" ref="R32">IF(Q32&lt;=$Q$1,INDEX(Final_subT,MATCH(Q32,Final_Rank,0)),N32)</f>
        <v>1595.1057142857142</v>
      </c>
      <c r="S32" s="15" t="str">
        <f t="array" ref="S32">IF(Q32&lt;=$Q$1,INDEX(Teams,MATCH(Q32,Final_Rank,0)),O32)</f>
        <v>Carnegie Mellon U</v>
      </c>
      <c r="T32" s="6"/>
      <c r="U32" s="6"/>
      <c r="V32" s="6"/>
      <c r="W32" s="6"/>
      <c r="X32" s="1"/>
      <c r="Y32" s="1"/>
      <c r="Z32" s="1"/>
      <c r="AA32" s="1"/>
      <c r="AB32" s="1"/>
      <c r="AC32" s="1"/>
    </row>
    <row r="33" spans="1:29" ht="12.75" customHeight="1" x14ac:dyDescent="0.2">
      <c r="A33" s="28">
        <f t="shared" si="0"/>
        <v>30</v>
      </c>
      <c r="B33" s="29">
        <f t="array" ref="B33">INDEX(Subjective_subT,MATCH(A33,Subjective_Rank,0))</f>
        <v>356.61904761904759</v>
      </c>
      <c r="C33" s="15" t="str">
        <f t="array" ref="C33">INDEX(Teams,MATCH(A33,Subjective_Rank,0))</f>
        <v>Kennesaw State U</v>
      </c>
      <c r="D33" s="6"/>
      <c r="E33" s="6"/>
      <c r="F33" s="6"/>
      <c r="G33" s="6"/>
      <c r="H33" s="6"/>
      <c r="I33" s="6"/>
      <c r="J33" s="6"/>
      <c r="K33" s="6"/>
      <c r="L33" s="6"/>
      <c r="M33" s="28">
        <f t="shared" si="3"/>
        <v>30</v>
      </c>
      <c r="N33" s="31">
        <f t="array" ref="N33">INDEX(SemiFinal_tot,MATCH(M33,SemiFinal_Rank,0))</f>
        <v>1525.6028571428571</v>
      </c>
      <c r="O33" s="15" t="str">
        <f t="array" ref="O33">INDEX(Teams,MATCH(M33,SemiFinal_Rank,0))</f>
        <v>National Institute of Tech, Rourkela (India)</v>
      </c>
      <c r="P33" s="6"/>
      <c r="Q33" s="28">
        <f t="shared" si="4"/>
        <v>30</v>
      </c>
      <c r="R33" s="31">
        <f t="array" ref="R33">IF(Q33&lt;=$Q$1,INDEX(Final_subT,MATCH(Q33,Final_Rank,0)),N33)</f>
        <v>1525.6028571428571</v>
      </c>
      <c r="S33" s="15" t="str">
        <f t="array" ref="S33">IF(Q33&lt;=$Q$1,INDEX(Teams,MATCH(Q33,Final_Rank,0)),O33)</f>
        <v>National Institute of Tech, Rourkela (India)</v>
      </c>
      <c r="T33" s="6"/>
      <c r="U33" s="6"/>
      <c r="V33" s="6"/>
      <c r="W33" s="6"/>
      <c r="X33" s="1"/>
      <c r="Y33" s="1"/>
      <c r="Z33" s="1"/>
      <c r="AA33" s="1"/>
      <c r="AB33" s="1"/>
      <c r="AC33" s="1"/>
    </row>
    <row r="34" spans="1:29" ht="12.75" customHeight="1" x14ac:dyDescent="0.2">
      <c r="A34" s="28">
        <f t="shared" si="0"/>
        <v>31</v>
      </c>
      <c r="B34" s="29">
        <f t="array" ref="B34">INDEX(Subjective_subT,MATCH(A34,Subjective_Rank,0))</f>
        <v>347.28571428571428</v>
      </c>
      <c r="C34" s="15" t="str">
        <f t="array" ref="C34">INDEX(Teams,MATCH(A34,Subjective_Rank,0))</f>
        <v>Carnegie Mellon U</v>
      </c>
      <c r="D34" s="6"/>
      <c r="E34" s="6"/>
      <c r="F34" s="6"/>
      <c r="G34" s="6"/>
      <c r="H34" s="6"/>
      <c r="I34" s="6"/>
      <c r="J34" s="6"/>
      <c r="K34" s="6"/>
      <c r="L34" s="6"/>
      <c r="M34" s="28">
        <f t="shared" si="3"/>
        <v>31</v>
      </c>
      <c r="N34" s="31">
        <f t="array" ref="N34">INDEX(SemiFinal_tot,MATCH(M34,SemiFinal_Rank,0))</f>
        <v>1512.72</v>
      </c>
      <c r="O34" s="15" t="str">
        <f t="array" ref="O34">INDEX(Teams,MATCH(M34,SemiFinal_Rank,0))</f>
        <v>CA State U, Los Angles</v>
      </c>
      <c r="P34" s="6"/>
      <c r="Q34" s="28">
        <f t="shared" si="4"/>
        <v>31</v>
      </c>
      <c r="R34" s="31">
        <f t="array" ref="R34">IF(Q34&lt;=$Q$1,INDEX(Final_subT,MATCH(Q34,Final_Rank,0)),N34)</f>
        <v>1512.72</v>
      </c>
      <c r="S34" s="15" t="str">
        <f t="array" ref="S34">IF(Q34&lt;=$Q$1,INDEX(Teams,MATCH(Q34,Final_Rank,0)),O34)</f>
        <v>CA State U, Los Angles</v>
      </c>
      <c r="T34" s="6"/>
      <c r="U34" s="6"/>
      <c r="V34" s="6"/>
      <c r="W34" s="6"/>
      <c r="X34" s="1"/>
      <c r="Y34" s="1"/>
      <c r="Z34" s="1"/>
      <c r="AA34" s="1"/>
      <c r="AB34" s="1"/>
      <c r="AC34" s="1"/>
    </row>
    <row r="35" spans="1:29" ht="12.75" customHeight="1" x14ac:dyDescent="0.2">
      <c r="A35" s="28">
        <f t="shared" si="0"/>
        <v>32</v>
      </c>
      <c r="B35" s="29">
        <f t="array" ref="B35">INDEX(Subjective_subT,MATCH(A35,Subjective_Rank,0))</f>
        <v>345</v>
      </c>
      <c r="C35" s="15" t="str">
        <f t="array" ref="C35">INDEX(Teams,MATCH(A35,Subjective_Rank,0))</f>
        <v>CA State U, Los Angles</v>
      </c>
      <c r="D35" s="6"/>
      <c r="E35" s="6"/>
      <c r="F35" s="6"/>
      <c r="G35" s="6"/>
      <c r="H35" s="6"/>
      <c r="I35" s="6"/>
      <c r="J35" s="6"/>
      <c r="K35" s="6"/>
      <c r="L35" s="6"/>
      <c r="M35" s="28">
        <f t="shared" si="3"/>
        <v>32</v>
      </c>
      <c r="N35" s="31">
        <f t="array" ref="N35">INDEX(SemiFinal_tot,MATCH(M35,SemiFinal_Rank,0))</f>
        <v>1447.4880952380952</v>
      </c>
      <c r="O35" s="15" t="str">
        <f t="array" ref="O35">INDEX(Teams,MATCH(M35,SemiFinal_Rank,0))</f>
        <v>Embry-Riddle Aeronautical U</v>
      </c>
      <c r="P35" s="6"/>
      <c r="Q35" s="28">
        <f t="shared" si="4"/>
        <v>32</v>
      </c>
      <c r="R35" s="31">
        <f t="array" ref="R35">IF(Q35&lt;=$Q$1,INDEX(Final_subT,MATCH(Q35,Final_Rank,0)),N35)</f>
        <v>1447.4880952380952</v>
      </c>
      <c r="S35" s="15" t="str">
        <f t="array" ref="S35">IF(Q35&lt;=$Q$1,INDEX(Teams,MATCH(Q35,Final_Rank,0)),O35)</f>
        <v>Embry-Riddle Aeronautical U</v>
      </c>
      <c r="T35" s="6"/>
      <c r="U35" s="6"/>
      <c r="V35" s="6"/>
      <c r="W35" s="6"/>
      <c r="X35" s="1"/>
      <c r="Y35" s="1"/>
      <c r="Z35" s="1"/>
      <c r="AA35" s="1"/>
      <c r="AB35" s="1"/>
      <c r="AC35" s="1"/>
    </row>
    <row r="36" spans="1:29" ht="12.75" customHeight="1" x14ac:dyDescent="0.2">
      <c r="A36" s="28">
        <f t="shared" si="0"/>
        <v>33</v>
      </c>
      <c r="B36" s="29">
        <f t="array" ref="B36">INDEX(Subjective_subT,MATCH(A36,Subjective_Rank,0))</f>
        <v>340.47619047619042</v>
      </c>
      <c r="C36" s="15" t="str">
        <f t="array" ref="C36">INDEX(Teams,MATCH(A36,Subjective_Rank,0))</f>
        <v>San Diego City College</v>
      </c>
      <c r="D36" s="6"/>
      <c r="E36" s="6"/>
      <c r="F36" s="6"/>
      <c r="G36" s="6"/>
      <c r="H36" s="6"/>
      <c r="I36" s="6"/>
      <c r="J36" s="6"/>
      <c r="K36" s="6"/>
      <c r="L36" s="6"/>
      <c r="M36" s="28">
        <f t="shared" si="3"/>
        <v>33</v>
      </c>
      <c r="N36" s="31">
        <f t="array" ref="N36">INDEX(SemiFinal_tot,MATCH(M36,SemiFinal_Rank,0))</f>
        <v>1404.6742857142858</v>
      </c>
      <c r="O36" s="15" t="str">
        <f t="array" ref="O36">INDEX(Teams,MATCH(M36,SemiFinal_Rank,0))</f>
        <v>U of California Riverside</v>
      </c>
      <c r="P36" s="6"/>
      <c r="Q36" s="28">
        <f t="shared" si="4"/>
        <v>33</v>
      </c>
      <c r="R36" s="31">
        <f t="array" ref="R36">IF(Q36&lt;=$Q$1,INDEX(Final_subT,MATCH(Q36,Final_Rank,0)),N36)</f>
        <v>1404.6742857142858</v>
      </c>
      <c r="S36" s="15" t="str">
        <f t="array" ref="S36">IF(Q36&lt;=$Q$1,INDEX(Teams,MATCH(Q36,Final_Rank,0)),O36)</f>
        <v>U of California Riverside</v>
      </c>
      <c r="T36" s="6"/>
      <c r="U36" s="6"/>
      <c r="V36" s="6"/>
      <c r="W36" s="6"/>
      <c r="X36" s="1"/>
      <c r="Y36" s="1"/>
      <c r="Z36" s="1"/>
      <c r="AA36" s="1"/>
      <c r="AB36" s="1"/>
      <c r="AC36" s="1"/>
    </row>
    <row r="37" spans="1:29" ht="12.75" customHeight="1" x14ac:dyDescent="0.2">
      <c r="A37" s="28">
        <f t="shared" si="0"/>
        <v>34</v>
      </c>
      <c r="B37" s="29">
        <f t="array" ref="B37">INDEX(Subjective_subT,MATCH(A37,Subjective_Rank,0))</f>
        <v>338.49999999999994</v>
      </c>
      <c r="C37" s="15" t="str">
        <f t="array" ref="C37">INDEX(Teams,MATCH(A37,Subjective_Rank,0))</f>
        <v>Federal U of Rio de Janeiro (Brazil)</v>
      </c>
      <c r="D37" s="6"/>
      <c r="E37" s="6"/>
      <c r="F37" s="6"/>
      <c r="G37" s="6"/>
      <c r="H37" s="6"/>
      <c r="I37" s="6"/>
      <c r="J37" s="6"/>
      <c r="K37" s="6"/>
      <c r="L37" s="6"/>
      <c r="M37" s="28">
        <f t="shared" si="3"/>
        <v>34</v>
      </c>
      <c r="N37" s="31">
        <f t="array" ref="N37">INDEX(SemiFinal_tot,MATCH(M37,SemiFinal_Rank,0))</f>
        <v>655.29619047619053</v>
      </c>
      <c r="O37" s="15" t="str">
        <f t="array" ref="O37">INDEX(Teams,MATCH(M37,SemiFinal_Rank,0))</f>
        <v>U of Southern California</v>
      </c>
      <c r="P37" s="6"/>
      <c r="Q37" s="28">
        <f t="shared" si="4"/>
        <v>34</v>
      </c>
      <c r="R37" s="31">
        <f t="array" ref="R37">IF(Q37&lt;=$Q$1,INDEX(Final_subT,MATCH(Q37,Final_Rank,0)),N37)</f>
        <v>655.29619047619053</v>
      </c>
      <c r="S37" s="15" t="str">
        <f t="array" ref="S37">IF(Q37&lt;=$Q$1,INDEX(Teams,MATCH(Q37,Final_Rank,0)),O37)</f>
        <v>U of Southern California</v>
      </c>
      <c r="T37" s="6"/>
      <c r="U37" s="6"/>
      <c r="V37" s="6"/>
      <c r="W37" s="6"/>
      <c r="X37" s="1"/>
      <c r="Y37" s="1"/>
      <c r="Z37" s="1"/>
      <c r="AA37" s="1"/>
      <c r="AB37" s="1"/>
      <c r="AC37" s="1"/>
    </row>
    <row r="38" spans="1:29" ht="12.75" customHeight="1" x14ac:dyDescent="0.2">
      <c r="A38" s="28">
        <f t="shared" si="0"/>
        <v>35</v>
      </c>
      <c r="B38" s="29">
        <f t="array" ref="B38">INDEX(Subjective_subT,MATCH(A38,Subjective_Rank,0))</f>
        <v>337.11904761904759</v>
      </c>
      <c r="C38" s="15" t="str">
        <f t="array" ref="C38">INDEX(Teams,MATCH(A38,Subjective_Rank,0))</f>
        <v>U of Victoria (Canada)</v>
      </c>
      <c r="D38" s="6"/>
      <c r="E38" s="6"/>
      <c r="F38" s="6"/>
      <c r="G38" s="6"/>
      <c r="H38" s="6"/>
      <c r="I38" s="6"/>
      <c r="J38" s="6"/>
      <c r="K38" s="6"/>
      <c r="L38" s="6"/>
      <c r="M38" s="28">
        <f t="shared" si="3"/>
        <v>35</v>
      </c>
      <c r="N38" s="31">
        <f t="array" ref="N38">INDEX(SemiFinal_tot,MATCH(M38,SemiFinal_Rank,0))</f>
        <v>579.23142857142852</v>
      </c>
      <c r="O38" s="15" t="str">
        <f t="array" ref="O38">INDEX(Teams,MATCH(M38,SemiFinal_Rank,0))</f>
        <v>CA Inst of  Tech</v>
      </c>
      <c r="P38" s="6"/>
      <c r="Q38" s="28">
        <f t="shared" si="4"/>
        <v>35</v>
      </c>
      <c r="R38" s="31">
        <f t="array" ref="R38">IF(Q38&lt;=$Q$1,INDEX(Final_subT,MATCH(Q38,Final_Rank,0)),N38)</f>
        <v>579.23142857142852</v>
      </c>
      <c r="S38" s="15" t="str">
        <f t="array" ref="S38">IF(Q38&lt;=$Q$1,INDEX(Teams,MATCH(Q38,Final_Rank,0)),O38)</f>
        <v>CA Inst of  Tech</v>
      </c>
      <c r="T38" s="6"/>
      <c r="U38" s="6"/>
      <c r="V38" s="6"/>
      <c r="W38" s="6"/>
      <c r="X38" s="1"/>
      <c r="Y38" s="1"/>
      <c r="Z38" s="1"/>
      <c r="AA38" s="1"/>
      <c r="AB38" s="1"/>
      <c r="AC38" s="1"/>
    </row>
    <row r="39" spans="1:29" ht="12.75" customHeight="1" x14ac:dyDescent="0.2">
      <c r="A39" s="28">
        <f t="shared" si="0"/>
        <v>36</v>
      </c>
      <c r="B39" s="29">
        <f t="array" ref="B39">INDEX(Subjective_subT,MATCH(A39,Subjective_Rank,0))</f>
        <v>328.71428571428572</v>
      </c>
      <c r="C39" s="15" t="str">
        <f t="array" ref="C39">INDEX(Teams,MATCH(A39,Subjective_Rank,0))</f>
        <v>U of California Riverside</v>
      </c>
      <c r="D39" s="6"/>
      <c r="E39" s="6"/>
      <c r="F39" s="6"/>
      <c r="G39" s="6"/>
      <c r="H39" s="6"/>
      <c r="I39" s="6"/>
      <c r="J39" s="6"/>
      <c r="K39" s="6"/>
      <c r="L39" s="6"/>
      <c r="M39" s="28">
        <f t="shared" si="3"/>
        <v>36</v>
      </c>
      <c r="N39" s="31">
        <f t="array" ref="N39">INDEX(SemiFinal_tot,MATCH(M39,SemiFinal_Rank,0))</f>
        <v>522.83333333333337</v>
      </c>
      <c r="O39" s="15" t="str">
        <f t="array" ref="O39">INDEX(Teams,MATCH(M39,SemiFinal_Rank,0))</f>
        <v>Kyushu Inst Of Tech (Japan)</v>
      </c>
      <c r="P39" s="6"/>
      <c r="Q39" s="28">
        <f t="shared" si="4"/>
        <v>36</v>
      </c>
      <c r="R39" s="31">
        <f t="array" ref="R39">IF(Q39&lt;=$Q$1,INDEX(Final_subT,MATCH(Q39,Final_Rank,0)),N39)</f>
        <v>522.83333333333337</v>
      </c>
      <c r="S39" s="15" t="str">
        <f t="array" ref="S39">IF(Q39&lt;=$Q$1,INDEX(Teams,MATCH(Q39,Final_Rank,0)),O39)</f>
        <v>Kyushu Inst Of Tech (Japan)</v>
      </c>
      <c r="T39" s="6"/>
      <c r="U39" s="6"/>
      <c r="V39" s="6"/>
      <c r="W39" s="6"/>
      <c r="X39" s="1"/>
      <c r="Y39" s="1"/>
      <c r="Z39" s="1"/>
      <c r="AA39" s="1"/>
      <c r="AB39" s="1"/>
      <c r="AC39" s="1"/>
    </row>
    <row r="40" spans="1:29" ht="12.75" customHeight="1" x14ac:dyDescent="0.2">
      <c r="A40" s="28">
        <f t="shared" si="0"/>
        <v>37</v>
      </c>
      <c r="B40" s="29">
        <f t="array" ref="B40">INDEX(Subjective_subT,MATCH(A40,Subjective_Rank,0))</f>
        <v>328.5714285714285</v>
      </c>
      <c r="C40" s="15" t="str">
        <f t="array" ref="C40">INDEX(Teams,MATCH(A40,Subjective_Rank,0))</f>
        <v>Indian Institute of Tech, Kanpur (India)</v>
      </c>
      <c r="D40" s="6"/>
      <c r="E40" s="6"/>
      <c r="F40" s="6"/>
      <c r="G40" s="6"/>
      <c r="H40" s="6"/>
      <c r="I40" s="6"/>
      <c r="J40" s="6"/>
      <c r="K40" s="6"/>
      <c r="L40" s="6"/>
      <c r="M40" s="28">
        <f t="shared" si="3"/>
        <v>37</v>
      </c>
      <c r="N40" s="31">
        <f t="array" ref="N40">INDEX(SemiFinal_tot,MATCH(M40,SemiFinal_Rank,0))</f>
        <v>450.86666666666667</v>
      </c>
      <c r="O40" s="15" t="str">
        <f t="array" ref="O40">INDEX(Teams,MATCH(M40,SemiFinal_Rank,0))</f>
        <v>Norwegian U of S&amp;T (Norway)</v>
      </c>
      <c r="P40" s="6"/>
      <c r="Q40" s="28">
        <f t="shared" si="4"/>
        <v>37</v>
      </c>
      <c r="R40" s="31">
        <f t="array" ref="R40">IF(Q40&lt;=$Q$1,INDEX(Final_subT,MATCH(Q40,Final_Rank,0)),N40)</f>
        <v>450.86666666666667</v>
      </c>
      <c r="S40" s="15" t="str">
        <f t="array" ref="S40">IF(Q40&lt;=$Q$1,INDEX(Teams,MATCH(Q40,Final_Rank,0)),O40)</f>
        <v>Norwegian U of S&amp;T (Norway)</v>
      </c>
      <c r="T40" s="6"/>
      <c r="U40" s="6"/>
      <c r="V40" s="6"/>
      <c r="W40" s="6"/>
      <c r="X40" s="1"/>
      <c r="Y40" s="1"/>
      <c r="Z40" s="1"/>
      <c r="AA40" s="1"/>
      <c r="AB40" s="1"/>
      <c r="AC40" s="1"/>
    </row>
    <row r="41" spans="1:29" ht="12.75" customHeight="1" x14ac:dyDescent="0.2">
      <c r="A41" s="28">
        <f t="shared" si="0"/>
        <v>38</v>
      </c>
      <c r="B41" s="29">
        <f t="array" ref="B41">INDEX(Subjective_subT,MATCH(A41,Subjective_Rank,0))</f>
        <v>322.3095238095238</v>
      </c>
      <c r="C41" s="15" t="str">
        <f t="array" ref="C41">INDEX(Teams,MATCH(A41,Subjective_Rank,0))</f>
        <v>U of Missouri</v>
      </c>
      <c r="D41" s="6"/>
      <c r="E41" s="6"/>
      <c r="F41" s="6"/>
      <c r="G41" s="6"/>
      <c r="H41" s="6"/>
      <c r="I41" s="6"/>
      <c r="J41" s="6"/>
      <c r="K41" s="6"/>
      <c r="L41" s="6"/>
      <c r="M41" s="28">
        <f t="shared" si="3"/>
        <v>38</v>
      </c>
      <c r="N41" s="31">
        <f t="array" ref="N41">INDEX(SemiFinal_tot,MATCH(M41,SemiFinal_Rank,0))</f>
        <v>443.9190476190476</v>
      </c>
      <c r="O41" s="15" t="str">
        <f t="array" ref="O41">INDEX(Teams,MATCH(M41,SemiFinal_Rank,0))</f>
        <v>Kennesaw State U</v>
      </c>
      <c r="P41" s="6"/>
      <c r="Q41" s="28">
        <f t="shared" si="4"/>
        <v>38</v>
      </c>
      <c r="R41" s="31">
        <f t="array" ref="R41">IF(Q41&lt;=$Q$1,INDEX(Final_subT,MATCH(Q41,Final_Rank,0)),N41)</f>
        <v>443.9190476190476</v>
      </c>
      <c r="S41" s="15" t="str">
        <f t="array" ref="S41">IF(Q41&lt;=$Q$1,INDEX(Teams,MATCH(Q41,Final_Rank,0)),O41)</f>
        <v>Kennesaw State U</v>
      </c>
      <c r="T41" s="6"/>
      <c r="U41" s="6"/>
      <c r="V41" s="6"/>
      <c r="W41" s="6"/>
      <c r="X41" s="1"/>
      <c r="Y41" s="1"/>
      <c r="Z41" s="1"/>
      <c r="AA41" s="1"/>
      <c r="AB41" s="1"/>
      <c r="AC41" s="1"/>
    </row>
    <row r="42" spans="1:29" ht="12.75" customHeight="1" x14ac:dyDescent="0.2">
      <c r="A42" s="28">
        <f t="shared" si="0"/>
        <v>39</v>
      </c>
      <c r="B42" s="29">
        <f t="array" ref="B42">INDEX(Subjective_subT,MATCH(A42,Subjective_Rank,0))</f>
        <v>319.28571428571422</v>
      </c>
      <c r="C42" s="15" t="str">
        <f t="array" ref="C42">INDEX(Teams,MATCH(A42,Subjective_Rank,0))</f>
        <v>N Carolina State U</v>
      </c>
      <c r="D42" s="6"/>
      <c r="E42" s="6"/>
      <c r="F42" s="6"/>
      <c r="G42" s="6"/>
      <c r="H42" s="6"/>
      <c r="I42" s="6"/>
      <c r="J42" s="6"/>
      <c r="K42" s="6"/>
      <c r="L42" s="6"/>
      <c r="M42" s="28">
        <f t="shared" si="3"/>
        <v>39</v>
      </c>
      <c r="N42" s="31">
        <f t="array" ref="N42">INDEX(SemiFinal_tot,MATCH(M42,SemiFinal_Rank,0))</f>
        <v>414.36</v>
      </c>
      <c r="O42" s="15" t="str">
        <f t="array" ref="O42">INDEX(Teams,MATCH(M42,SemiFinal_Rank,0))</f>
        <v>Project Radian</v>
      </c>
      <c r="P42" s="6"/>
      <c r="Q42" s="28">
        <f t="shared" si="4"/>
        <v>39</v>
      </c>
      <c r="R42" s="31">
        <f t="array" ref="R42">IF(Q42&lt;=$Q$1,INDEX(Final_subT,MATCH(Q42,Final_Rank,0)),N42)</f>
        <v>414.36</v>
      </c>
      <c r="S42" s="15" t="str">
        <f t="array" ref="S42">IF(Q42&lt;=$Q$1,INDEX(Teams,MATCH(Q42,Final_Rank,0)),O42)</f>
        <v>Project Radian</v>
      </c>
      <c r="T42" s="6"/>
      <c r="U42" s="6"/>
      <c r="V42" s="6"/>
      <c r="W42" s="6"/>
      <c r="X42" s="1"/>
      <c r="Y42" s="1"/>
      <c r="Z42" s="1"/>
      <c r="AA42" s="1"/>
      <c r="AB42" s="1"/>
      <c r="AC42" s="1"/>
    </row>
    <row r="43" spans="1:29" ht="12.75" customHeight="1" x14ac:dyDescent="0.2">
      <c r="A43" s="28">
        <f t="shared" si="0"/>
        <v>40</v>
      </c>
      <c r="B43" s="29">
        <f t="array" ref="B43">INDEX(Subjective_subT,MATCH(A43,Subjective_Rank,0))</f>
        <v>309.92857142857144</v>
      </c>
      <c r="C43" s="15" t="str">
        <f t="array" ref="C43">INDEX(Teams,MATCH(A43,Subjective_Rank,0))</f>
        <v>Utah State U</v>
      </c>
      <c r="D43" s="6"/>
      <c r="E43" s="6"/>
      <c r="F43" s="6"/>
      <c r="G43" s="6"/>
      <c r="H43" s="6"/>
      <c r="I43" s="6"/>
      <c r="J43" s="6"/>
      <c r="K43" s="6"/>
      <c r="L43" s="6"/>
      <c r="M43" s="28">
        <f t="shared" si="3"/>
        <v>40</v>
      </c>
      <c r="N43" s="31">
        <f t="array" ref="N43">INDEX(SemiFinal_tot,MATCH(M43,SemiFinal_Rank,0))</f>
        <v>410.16666666666669</v>
      </c>
      <c r="O43" s="15" t="str">
        <f t="array" ref="O43">INDEX(Teams,MATCH(M43,SemiFinal_Rank,0))</f>
        <v>iHub (Egypt)</v>
      </c>
      <c r="P43" s="6"/>
      <c r="Q43" s="28">
        <f t="shared" si="4"/>
        <v>40</v>
      </c>
      <c r="R43" s="31">
        <f t="array" ref="R43">IF(Q43&lt;=$Q$1,INDEX(Final_subT,MATCH(Q43,Final_Rank,0)),N43)</f>
        <v>410.16666666666669</v>
      </c>
      <c r="S43" s="15" t="str">
        <f t="array" ref="S43">IF(Q43&lt;=$Q$1,INDEX(Teams,MATCH(Q43,Final_Rank,0)),O43)</f>
        <v>iHub (Egypt)</v>
      </c>
      <c r="T43" s="6"/>
      <c r="U43" s="6"/>
      <c r="V43" s="6"/>
      <c r="W43" s="6"/>
      <c r="X43" s="1"/>
      <c r="Y43" s="1"/>
      <c r="Z43" s="1"/>
      <c r="AA43" s="1"/>
      <c r="AB43" s="1"/>
      <c r="AC43" s="1"/>
    </row>
    <row r="44" spans="1:29" ht="12.75" customHeight="1" x14ac:dyDescent="0.2">
      <c r="A44" s="28">
        <f t="shared" si="0"/>
        <v>41</v>
      </c>
      <c r="B44" s="29">
        <f t="array" ref="B44">INDEX(Subjective_subT,MATCH(A44,Subjective_Rank,0))</f>
        <v>309.28571428571428</v>
      </c>
      <c r="C44" s="15" t="str">
        <f t="array" ref="C44">INDEX(Teams,MATCH(A44,Subjective_Rank,0))</f>
        <v>Gonzaga U</v>
      </c>
      <c r="D44" s="6"/>
      <c r="E44" s="6"/>
      <c r="F44" s="6"/>
      <c r="G44" s="6"/>
      <c r="H44" s="6"/>
      <c r="I44" s="6"/>
      <c r="J44" s="6"/>
      <c r="K44" s="6"/>
      <c r="L44" s="6"/>
      <c r="M44" s="28">
        <f t="shared" si="3"/>
        <v>41</v>
      </c>
      <c r="N44" s="31">
        <f t="array" ref="N44">INDEX(SemiFinal_tot,MATCH(M44,SemiFinal_Rank,0))</f>
        <v>380.11904761904759</v>
      </c>
      <c r="O44" s="15" t="str">
        <f t="array" ref="O44">INDEX(Teams,MATCH(M44,SemiFinal_Rank,0))</f>
        <v>San Diego State U</v>
      </c>
      <c r="P44" s="6"/>
      <c r="Q44" s="28">
        <f t="shared" si="4"/>
        <v>41</v>
      </c>
      <c r="R44" s="31">
        <f t="array" ref="R44">IF(Q44&lt;=$Q$1,INDEX(Final_subT,MATCH(Q44,Final_Rank,0)),N44)</f>
        <v>380.11904761904759</v>
      </c>
      <c r="S44" s="15" t="str">
        <f t="array" ref="S44">IF(Q44&lt;=$Q$1,INDEX(Teams,MATCH(Q44,Final_Rank,0)),O44)</f>
        <v>San Diego State U</v>
      </c>
      <c r="T44" s="6"/>
      <c r="U44" s="6"/>
      <c r="V44" s="6"/>
      <c r="W44" s="6"/>
      <c r="X44" s="1"/>
      <c r="Y44" s="1"/>
      <c r="Z44" s="1"/>
      <c r="AA44" s="1"/>
      <c r="AB44" s="1"/>
      <c r="AC44" s="1"/>
    </row>
    <row r="45" spans="1:29" ht="12.75" customHeight="1" x14ac:dyDescent="0.2">
      <c r="A45" s="28">
        <f t="shared" si="0"/>
        <v>42</v>
      </c>
      <c r="B45" s="29">
        <f t="array" ref="B45">INDEX(Subjective_subT,MATCH(A45,Subjective_Rank,0))</f>
        <v>308.55952380952374</v>
      </c>
      <c r="C45" s="15" t="str">
        <f t="array" ref="C45">INDEX(Teams,MATCH(A45,Subjective_Rank,0))</f>
        <v>U of Calfornia, San Diego</v>
      </c>
      <c r="D45" s="6"/>
      <c r="E45" s="6"/>
      <c r="F45" s="6"/>
      <c r="G45" s="6"/>
      <c r="H45" s="6"/>
      <c r="I45" s="6"/>
      <c r="J45" s="6"/>
      <c r="K45" s="6"/>
      <c r="L45" s="6"/>
      <c r="M45" s="28">
        <f t="shared" si="3"/>
        <v>42</v>
      </c>
      <c r="N45" s="31">
        <f t="array" ref="N45">INDEX(SemiFinal_tot,MATCH(M45,SemiFinal_Rank,0))</f>
        <v>362.97619047619048</v>
      </c>
      <c r="O45" s="15" t="str">
        <f t="array" ref="O45">INDEX(Teams,MATCH(M45,SemiFinal_Rank,0))</f>
        <v>Texas A&amp;M U</v>
      </c>
      <c r="P45" s="6"/>
      <c r="Q45" s="28">
        <f t="shared" si="4"/>
        <v>42</v>
      </c>
      <c r="R45" s="31">
        <f t="array" ref="R45">IF(Q45&lt;=$Q$1,INDEX(Final_subT,MATCH(Q45,Final_Rank,0)),N45)</f>
        <v>362.97619047619048</v>
      </c>
      <c r="S45" s="15" t="str">
        <f t="array" ref="S45">IF(Q45&lt;=$Q$1,INDEX(Teams,MATCH(Q45,Final_Rank,0)),O45)</f>
        <v>Texas A&amp;M U</v>
      </c>
      <c r="T45" s="6"/>
      <c r="U45" s="6"/>
      <c r="V45" s="6"/>
      <c r="W45" s="6"/>
      <c r="X45" s="1"/>
      <c r="Y45" s="1"/>
      <c r="Z45" s="1"/>
      <c r="AA45" s="1"/>
      <c r="AB45" s="1"/>
      <c r="AC45" s="1"/>
    </row>
    <row r="46" spans="1:29" ht="12.75" customHeight="1" x14ac:dyDescent="0.2">
      <c r="A46" s="28">
        <f t="shared" si="0"/>
        <v>43</v>
      </c>
      <c r="B46" s="29">
        <f t="array" ref="B46">INDEX(Subjective_subT,MATCH(A46,Subjective_Rank,0))</f>
        <v>306</v>
      </c>
      <c r="C46" s="15" t="str">
        <f t="array" ref="C46">INDEX(Teams,MATCH(A46,Subjective_Rank,0))</f>
        <v>Project Radian</v>
      </c>
      <c r="D46" s="6"/>
      <c r="E46" s="6"/>
      <c r="F46" s="6"/>
      <c r="G46" s="6"/>
      <c r="H46" s="6"/>
      <c r="I46" s="6"/>
      <c r="J46" s="6"/>
      <c r="K46" s="6"/>
      <c r="L46" s="6"/>
      <c r="M46" s="28">
        <f t="shared" si="3"/>
        <v>43</v>
      </c>
      <c r="N46" s="31">
        <f t="array" ref="N46">INDEX(SemiFinal_tot,MATCH(M46,SemiFinal_Rank,0))</f>
        <v>340.47619047619042</v>
      </c>
      <c r="O46" s="15" t="str">
        <f t="array" ref="O46">INDEX(Teams,MATCH(M46,SemiFinal_Rank,0))</f>
        <v>San Diego City College</v>
      </c>
      <c r="P46" s="6"/>
      <c r="Q46" s="28">
        <f t="shared" si="4"/>
        <v>43</v>
      </c>
      <c r="R46" s="31">
        <f t="array" ref="R46">IF(Q46&lt;=$Q$1,INDEX(Final_subT,MATCH(Q46,Final_Rank,0)),N46)</f>
        <v>340.47619047619042</v>
      </c>
      <c r="S46" s="15" t="str">
        <f t="array" ref="S46">IF(Q46&lt;=$Q$1,INDEX(Teams,MATCH(Q46,Final_Rank,0)),O46)</f>
        <v>San Diego City College</v>
      </c>
      <c r="T46" s="6"/>
      <c r="U46" s="6"/>
      <c r="V46" s="6"/>
      <c r="W46" s="6"/>
      <c r="X46" s="1"/>
      <c r="Y46" s="1"/>
      <c r="Z46" s="1"/>
      <c r="AA46" s="1"/>
      <c r="AB46" s="1"/>
      <c r="AC46" s="1"/>
    </row>
    <row r="47" spans="1:29" ht="12.75" customHeight="1" x14ac:dyDescent="0.2">
      <c r="A47" s="28">
        <f t="shared" si="0"/>
        <v>44</v>
      </c>
      <c r="B47" s="29">
        <f t="array" ref="B47">INDEX(Subjective_subT,MATCH(A47,Subjective_Rank,0))</f>
        <v>301.97619047619048</v>
      </c>
      <c r="C47" s="15" t="str">
        <f t="array" ref="C47">INDEX(Teams,MATCH(A47,Subjective_Rank,0))</f>
        <v>U of Southern California</v>
      </c>
      <c r="D47" s="6"/>
      <c r="E47" s="6"/>
      <c r="F47" s="6"/>
      <c r="G47" s="6"/>
      <c r="H47" s="6"/>
      <c r="I47" s="6"/>
      <c r="J47" s="6"/>
      <c r="K47" s="6"/>
      <c r="L47" s="6"/>
      <c r="M47" s="28">
        <f t="shared" si="3"/>
        <v>44</v>
      </c>
      <c r="N47" s="31">
        <f t="array" ref="N47">INDEX(SemiFinal_tot,MATCH(M47,SemiFinal_Rank,0))</f>
        <v>337.11904761904759</v>
      </c>
      <c r="O47" s="15" t="str">
        <f t="array" ref="O47">INDEX(Teams,MATCH(M47,SemiFinal_Rank,0))</f>
        <v>U of Victoria (Canada)</v>
      </c>
      <c r="P47" s="6"/>
      <c r="Q47" s="28">
        <f t="shared" si="4"/>
        <v>44</v>
      </c>
      <c r="R47" s="31">
        <f t="array" ref="R47">IF(Q47&lt;=$Q$1,INDEX(Final_subT,MATCH(Q47,Final_Rank,0)),N47)</f>
        <v>337.11904761904759</v>
      </c>
      <c r="S47" s="15" t="str">
        <f t="array" ref="S47">IF(Q47&lt;=$Q$1,INDEX(Teams,MATCH(Q47,Final_Rank,0)),O47)</f>
        <v>U of Victoria (Canada)</v>
      </c>
      <c r="T47" s="6"/>
      <c r="U47" s="6"/>
      <c r="V47" s="6"/>
      <c r="W47" s="6"/>
      <c r="X47" s="1"/>
      <c r="Y47" s="1"/>
      <c r="Z47" s="1"/>
      <c r="AA47" s="1"/>
      <c r="AB47" s="1"/>
      <c r="AC47" s="1"/>
    </row>
    <row r="48" spans="1:29" ht="12.75" customHeight="1" x14ac:dyDescent="0.2">
      <c r="A48" s="28">
        <f t="shared" si="0"/>
        <v>45</v>
      </c>
      <c r="B48" s="29">
        <f t="array" ref="B48">INDEX(Subjective_subT,MATCH(A48,Subjective_Rank,0))</f>
        <v>298.83333333333337</v>
      </c>
      <c r="C48" s="15" t="str">
        <f t="array" ref="C48">INDEX(Teams,MATCH(A48,Subjective_Rank,0))</f>
        <v>U of Maryland</v>
      </c>
      <c r="D48" s="6"/>
      <c r="E48" s="6"/>
      <c r="F48" s="6"/>
      <c r="G48" s="6"/>
      <c r="H48" s="6"/>
      <c r="I48" s="6"/>
      <c r="J48" s="6"/>
      <c r="K48" s="6"/>
      <c r="L48" s="6"/>
      <c r="M48" s="28">
        <f t="shared" si="3"/>
        <v>45</v>
      </c>
      <c r="N48" s="31">
        <f t="array" ref="N48">INDEX(SemiFinal_tot,MATCH(M48,SemiFinal_Rank,0))</f>
        <v>328.5714285714285</v>
      </c>
      <c r="O48" s="15" t="str">
        <f t="array" ref="O48">INDEX(Teams,MATCH(M48,SemiFinal_Rank,0))</f>
        <v>Indian Institute of Tech, Kanpur (India)</v>
      </c>
      <c r="P48" s="6"/>
      <c r="Q48" s="28">
        <f t="shared" si="4"/>
        <v>45</v>
      </c>
      <c r="R48" s="31">
        <f t="array" ref="R48">IF(Q48&lt;=$Q$1,INDEX(Final_subT,MATCH(Q48,Final_Rank,0)),N48)</f>
        <v>328.5714285714285</v>
      </c>
      <c r="S48" s="15" t="str">
        <f t="array" ref="S48">IF(Q48&lt;=$Q$1,INDEX(Teams,MATCH(Q48,Final_Rank,0)),O48)</f>
        <v>Indian Institute of Tech, Kanpur (India)</v>
      </c>
      <c r="T48" s="6"/>
      <c r="U48" s="6"/>
      <c r="V48" s="6"/>
      <c r="W48" s="6"/>
      <c r="X48" s="1"/>
      <c r="Y48" s="1"/>
      <c r="Z48" s="1"/>
      <c r="AA48" s="1"/>
      <c r="AB48" s="1"/>
      <c r="AC48" s="1"/>
    </row>
    <row r="49" spans="1:29" ht="12.75" customHeight="1" x14ac:dyDescent="0.2">
      <c r="A49" s="28">
        <f t="shared" si="0"/>
        <v>46</v>
      </c>
      <c r="B49" s="29">
        <f t="array" ref="B49">INDEX(Subjective_subT,MATCH(A49,Subjective_Rank,0))</f>
        <v>296.39285714285711</v>
      </c>
      <c r="C49" s="15" t="str">
        <f t="array" ref="C49">INDEX(Teams,MATCH(A49,Subjective_Rank,0))</f>
        <v>Duke U</v>
      </c>
      <c r="D49" s="6"/>
      <c r="E49" s="6"/>
      <c r="F49" s="6"/>
      <c r="G49" s="6"/>
      <c r="H49" s="6"/>
      <c r="I49" s="6"/>
      <c r="J49" s="6"/>
      <c r="K49" s="6"/>
      <c r="L49" s="6"/>
      <c r="M49" s="28">
        <f t="shared" si="3"/>
        <v>46</v>
      </c>
      <c r="N49" s="31">
        <f t="array" ref="N49">INDEX(SemiFinal_tot,MATCH(M49,SemiFinal_Rank,0))</f>
        <v>322.3095238095238</v>
      </c>
      <c r="O49" s="15" t="str">
        <f t="array" ref="O49">INDEX(Teams,MATCH(M49,SemiFinal_Rank,0))</f>
        <v>U of Missouri</v>
      </c>
      <c r="P49" s="6"/>
      <c r="Q49" s="28">
        <f t="shared" si="4"/>
        <v>46</v>
      </c>
      <c r="R49" s="31">
        <f t="array" ref="R49">IF(Q49&lt;=$Q$1,INDEX(Final_subT,MATCH(Q49,Final_Rank,0)),N49)</f>
        <v>322.3095238095238</v>
      </c>
      <c r="S49" s="15" t="str">
        <f t="array" ref="S49">IF(Q49&lt;=$Q$1,INDEX(Teams,MATCH(Q49,Final_Rank,0)),O49)</f>
        <v>U of Missouri</v>
      </c>
      <c r="T49" s="6"/>
      <c r="U49" s="6"/>
      <c r="V49" s="6"/>
      <c r="W49" s="6"/>
      <c r="X49" s="1"/>
      <c r="Y49" s="1"/>
      <c r="Z49" s="1"/>
      <c r="AA49" s="1"/>
      <c r="AB49" s="1"/>
      <c r="AC49" s="1"/>
    </row>
    <row r="50" spans="1:29" ht="12.75" customHeight="1" x14ac:dyDescent="0.2">
      <c r="A50" s="28">
        <f t="shared" si="0"/>
        <v>47</v>
      </c>
      <c r="B50" s="29">
        <f t="array" ref="B50">INDEX(Subjective_subT,MATCH(A50,Subjective_Rank,0))</f>
        <v>291.61904761904759</v>
      </c>
      <c r="C50" s="15" t="str">
        <f t="array" ref="C50">INDEX(Teams,MATCH(A50,Subjective_Rank,0))</f>
        <v>U of Calfornia, Berkeley</v>
      </c>
      <c r="D50" s="6"/>
      <c r="E50" s="6"/>
      <c r="F50" s="6"/>
      <c r="G50" s="6"/>
      <c r="H50" s="6"/>
      <c r="I50" s="6"/>
      <c r="J50" s="6"/>
      <c r="K50" s="6"/>
      <c r="L50" s="6"/>
      <c r="M50" s="28">
        <f t="shared" si="3"/>
        <v>47</v>
      </c>
      <c r="N50" s="31">
        <f t="array" ref="N50">INDEX(SemiFinal_tot,MATCH(M50,SemiFinal_Rank,0))</f>
        <v>319.28571428571422</v>
      </c>
      <c r="O50" s="15" t="str">
        <f t="array" ref="O50">INDEX(Teams,MATCH(M50,SemiFinal_Rank,0))</f>
        <v>N Carolina State U</v>
      </c>
      <c r="P50" s="6"/>
      <c r="Q50" s="28">
        <f t="shared" si="4"/>
        <v>47</v>
      </c>
      <c r="R50" s="31">
        <f t="array" ref="R50">IF(Q50&lt;=$Q$1,INDEX(Final_subT,MATCH(Q50,Final_Rank,0)),N50)</f>
        <v>319.28571428571422</v>
      </c>
      <c r="S50" s="15" t="str">
        <f t="array" ref="S50">IF(Q50&lt;=$Q$1,INDEX(Teams,MATCH(Q50,Final_Rank,0)),O50)</f>
        <v>N Carolina State U</v>
      </c>
      <c r="T50" s="6"/>
      <c r="U50" s="6"/>
      <c r="V50" s="6"/>
      <c r="W50" s="6"/>
      <c r="X50" s="1"/>
      <c r="Y50" s="1"/>
      <c r="Z50" s="1"/>
      <c r="AA50" s="1"/>
      <c r="AB50" s="1"/>
      <c r="AC50" s="1"/>
    </row>
    <row r="51" spans="1:29" ht="12.75" customHeight="1" x14ac:dyDescent="0.2">
      <c r="A51" s="28">
        <f t="shared" si="0"/>
        <v>48</v>
      </c>
      <c r="B51" s="29">
        <f t="array" ref="B51">INDEX(Subjective_subT,MATCH(A51,Subjective_Rank,0))</f>
        <v>252.97619047619048</v>
      </c>
      <c r="C51" s="15" t="str">
        <f t="array" ref="C51">INDEX(Teams,MATCH(A51,Subjective_Rank,0))</f>
        <v>U of Maryland, Baltimore County</v>
      </c>
      <c r="D51" s="6"/>
      <c r="E51" s="6"/>
      <c r="F51" s="6"/>
      <c r="G51" s="6"/>
      <c r="H51" s="6"/>
      <c r="I51" s="6"/>
      <c r="J51" s="6"/>
      <c r="K51" s="6"/>
      <c r="L51" s="6"/>
      <c r="M51" s="28">
        <f t="shared" si="3"/>
        <v>48</v>
      </c>
      <c r="N51" s="31">
        <f t="array" ref="N51">INDEX(SemiFinal_tot,MATCH(M51,SemiFinal_Rank,0))</f>
        <v>309.25666666666666</v>
      </c>
      <c r="O51" s="15" t="str">
        <f t="array" ref="O51">INDEX(Teams,MATCH(M51,SemiFinal_Rank,0))</f>
        <v>Université du Québec à Trois-Rivières (Canada)</v>
      </c>
      <c r="P51" s="6"/>
      <c r="Q51" s="28">
        <f t="shared" si="4"/>
        <v>48</v>
      </c>
      <c r="R51" s="31">
        <f t="array" ref="R51">IF(Q51&lt;=$Q$1,INDEX(Final_subT,MATCH(Q51,Final_Rank,0)),N51)</f>
        <v>309.25666666666666</v>
      </c>
      <c r="S51" s="15" t="str">
        <f t="array" ref="S51">IF(Q51&lt;=$Q$1,INDEX(Teams,MATCH(Q51,Final_Rank,0)),O51)</f>
        <v>Université du Québec à Trois-Rivières (Canada)</v>
      </c>
      <c r="T51" s="6"/>
      <c r="U51" s="6"/>
      <c r="V51" s="6"/>
      <c r="W51" s="6"/>
      <c r="X51" s="1"/>
      <c r="Y51" s="1"/>
      <c r="Z51" s="1"/>
      <c r="AA51" s="1"/>
      <c r="AB51" s="1"/>
      <c r="AC51" s="1"/>
    </row>
    <row r="52" spans="1:29" ht="12.75" customHeight="1" x14ac:dyDescent="0.2">
      <c r="A52" s="28">
        <f t="shared" si="0"/>
        <v>49</v>
      </c>
      <c r="B52" s="29">
        <f t="array" ref="B52">INDEX(Subjective_subT,MATCH(A52,Subjective_Rank,0))</f>
        <v>245.48809523809524</v>
      </c>
      <c r="C52" s="15" t="str">
        <f t="array" ref="C52">INDEX(Teams,MATCH(A52,Subjective_Rank,0))</f>
        <v>Embry-Riddle Aeronautical U</v>
      </c>
      <c r="D52" s="6"/>
      <c r="E52" s="6"/>
      <c r="F52" s="6"/>
      <c r="G52" s="6"/>
      <c r="H52" s="6"/>
      <c r="I52" s="6"/>
      <c r="J52" s="6"/>
      <c r="K52" s="6"/>
      <c r="L52" s="6"/>
      <c r="M52" s="28">
        <f t="shared" si="3"/>
        <v>49</v>
      </c>
      <c r="N52" s="31">
        <f t="array" ref="N52">INDEX(SemiFinal_tot,MATCH(M52,SemiFinal_Rank,0))</f>
        <v>298.83333333333337</v>
      </c>
      <c r="O52" s="15" t="str">
        <f t="array" ref="O52">INDEX(Teams,MATCH(M52,SemiFinal_Rank,0))</f>
        <v>U of Maryland</v>
      </c>
      <c r="P52" s="6"/>
      <c r="Q52" s="28">
        <f t="shared" si="4"/>
        <v>49</v>
      </c>
      <c r="R52" s="31">
        <f t="array" ref="R52">IF(Q52&lt;=$Q$1,INDEX(Final_subT,MATCH(Q52,Final_Rank,0)),N52)</f>
        <v>298.83333333333337</v>
      </c>
      <c r="S52" s="15" t="str">
        <f t="array" ref="S52">IF(Q52&lt;=$Q$1,INDEX(Teams,MATCH(Q52,Final_Rank,0)),O52)</f>
        <v>U of Maryland</v>
      </c>
      <c r="T52" s="6"/>
      <c r="U52" s="6"/>
      <c r="V52" s="6"/>
      <c r="W52" s="6"/>
      <c r="X52" s="1"/>
      <c r="Y52" s="1"/>
      <c r="Z52" s="1"/>
      <c r="AA52" s="1"/>
      <c r="AB52" s="1"/>
      <c r="AC52" s="1"/>
    </row>
    <row r="53" spans="1:29" ht="12.75" customHeight="1" x14ac:dyDescent="0.2">
      <c r="A53" s="28">
        <f t="shared" si="0"/>
        <v>50</v>
      </c>
      <c r="B53" s="29">
        <f t="array" ref="B53">INDEX(Subjective_subT,MATCH(A53,Subjective_Rank,0))</f>
        <v>236.40476190476193</v>
      </c>
      <c r="C53" s="15" t="str">
        <f t="array" ref="C53">INDEX(Teams,MATCH(A53,Subjective_Rank,0))</f>
        <v>Eastern Mediterranean U (Turkey)</v>
      </c>
      <c r="D53" s="6"/>
      <c r="E53" s="6"/>
      <c r="F53" s="6"/>
      <c r="G53" s="6"/>
      <c r="H53" s="6"/>
      <c r="I53" s="6"/>
      <c r="J53" s="6"/>
      <c r="K53" s="6"/>
      <c r="L53" s="6"/>
      <c r="M53" s="28">
        <f t="shared" si="3"/>
        <v>50</v>
      </c>
      <c r="N53" s="31">
        <f t="array" ref="N53">INDEX(SemiFinal_tot,MATCH(M53,SemiFinal_Rank,0))</f>
        <v>291.61904761904759</v>
      </c>
      <c r="O53" s="15" t="str">
        <f t="array" ref="O53">INDEX(Teams,MATCH(M53,SemiFinal_Rank,0))</f>
        <v>U of Calfornia, Berkeley</v>
      </c>
      <c r="P53" s="6"/>
      <c r="Q53" s="28">
        <f t="shared" si="4"/>
        <v>50</v>
      </c>
      <c r="R53" s="31">
        <f t="array" ref="R53">IF(Q53&lt;=$Q$1,INDEX(Final_subT,MATCH(Q53,Final_Rank,0)),N53)</f>
        <v>291.61904761904759</v>
      </c>
      <c r="S53" s="15" t="str">
        <f t="array" ref="S53">IF(Q53&lt;=$Q$1,INDEX(Teams,MATCH(Q53,Final_Rank,0)),O53)</f>
        <v>U of Calfornia, Berkeley</v>
      </c>
      <c r="T53" s="6"/>
      <c r="U53" s="6"/>
      <c r="V53" s="6"/>
      <c r="W53" s="6"/>
      <c r="X53" s="1"/>
      <c r="Y53" s="1"/>
      <c r="Z53" s="1"/>
      <c r="AA53" s="1"/>
      <c r="AB53" s="1"/>
      <c r="AC53" s="1"/>
    </row>
    <row r="54" spans="1:29" ht="12.75" customHeight="1" x14ac:dyDescent="0.2">
      <c r="A54" s="28">
        <f t="shared" si="0"/>
        <v>51</v>
      </c>
      <c r="B54" s="29">
        <f t="array" ref="B54">INDEX(Subjective_subT,MATCH(A54,Subjective_Rank,0))</f>
        <v>169.91666666666669</v>
      </c>
      <c r="C54" s="15" t="str">
        <f t="array" ref="C54">INDEX(Teams,MATCH(A54,Subjective_Rank,0))</f>
        <v>Prairie View A&amp;M U</v>
      </c>
      <c r="D54" s="6"/>
      <c r="E54" s="6"/>
      <c r="F54" s="6"/>
      <c r="G54" s="6"/>
      <c r="H54" s="6"/>
      <c r="I54" s="6"/>
      <c r="J54" s="6"/>
      <c r="K54" s="6"/>
      <c r="L54" s="6"/>
      <c r="M54" s="28">
        <f t="shared" si="3"/>
        <v>51</v>
      </c>
      <c r="N54" s="31">
        <f t="array" ref="N54">INDEX(SemiFinal_tot,MATCH(M54,SemiFinal_Rank,0))</f>
        <v>252.97619047619048</v>
      </c>
      <c r="O54" s="15" t="str">
        <f t="array" ref="O54">INDEX(Teams,MATCH(M54,SemiFinal_Rank,0))</f>
        <v>U of Maryland, Baltimore County</v>
      </c>
      <c r="P54" s="6"/>
      <c r="Q54" s="28">
        <f t="shared" si="4"/>
        <v>51</v>
      </c>
      <c r="R54" s="31">
        <f t="array" ref="R54">IF(Q54&lt;=$Q$1,INDEX(Final_subT,MATCH(Q54,Final_Rank,0)),N54)</f>
        <v>252.97619047619048</v>
      </c>
      <c r="S54" s="15" t="str">
        <f t="array" ref="S54">IF(Q54&lt;=$Q$1,INDEX(Teams,MATCH(Q54,Final_Rank,0)),O54)</f>
        <v>U of Maryland, Baltimore County</v>
      </c>
      <c r="T54" s="6"/>
      <c r="U54" s="6"/>
      <c r="V54" s="6"/>
      <c r="W54" s="6"/>
      <c r="X54" s="1"/>
      <c r="Y54" s="1"/>
      <c r="Z54" s="1"/>
      <c r="AA54" s="1"/>
      <c r="AB54" s="1"/>
      <c r="AC54" s="1"/>
    </row>
    <row r="55" spans="1:29" ht="12.75" customHeight="1" x14ac:dyDescent="0.2">
      <c r="A55" s="28">
        <f t="shared" si="0"/>
        <v>52</v>
      </c>
      <c r="B55" s="29">
        <f t="array" ref="B55">INDEX(Subjective_subT,MATCH(A55,Subjective_Rank,0))</f>
        <v>141.69047619047623</v>
      </c>
      <c r="C55" s="15" t="str">
        <f t="array" ref="C55">INDEX(Teams,MATCH(A55,Subjective_Rank,0))</f>
        <v>Mukesh Patel School of T M &amp; E (India)</v>
      </c>
      <c r="D55" s="6"/>
      <c r="E55" s="6"/>
      <c r="F55" s="6"/>
      <c r="G55" s="6"/>
      <c r="H55" s="6"/>
      <c r="I55" s="6"/>
      <c r="J55" s="6"/>
      <c r="K55" s="6"/>
      <c r="L55" s="6"/>
      <c r="M55" s="28">
        <f t="shared" si="3"/>
        <v>52</v>
      </c>
      <c r="N55" s="31">
        <f t="array" ref="N55">INDEX(SemiFinal_tot,MATCH(M55,SemiFinal_Rank,0))</f>
        <v>236.40476190476193</v>
      </c>
      <c r="O55" s="15" t="str">
        <f t="array" ref="O55">INDEX(Teams,MATCH(M55,SemiFinal_Rank,0))</f>
        <v>Eastern Mediterranean U (Turkey)</v>
      </c>
      <c r="P55" s="6"/>
      <c r="Q55" s="28">
        <f t="shared" si="4"/>
        <v>52</v>
      </c>
      <c r="R55" s="31">
        <f t="array" ref="R55">IF(Q55&lt;=$Q$1,INDEX(Final_subT,MATCH(Q55,Final_Rank,0)),N55)</f>
        <v>236.40476190476193</v>
      </c>
      <c r="S55" s="15" t="str">
        <f t="array" ref="S55">IF(Q55&lt;=$Q$1,INDEX(Teams,MATCH(Q55,Final_Rank,0)),O55)</f>
        <v>Eastern Mediterranean U (Turkey)</v>
      </c>
      <c r="T55" s="6"/>
      <c r="U55" s="6"/>
      <c r="V55" s="6"/>
      <c r="W55" s="6"/>
      <c r="X55" s="1"/>
      <c r="Y55" s="1"/>
      <c r="Z55" s="1"/>
      <c r="AA55" s="1"/>
      <c r="AB55" s="1"/>
      <c r="AC55" s="1"/>
    </row>
    <row r="56" spans="1:29" ht="12.75" customHeight="1" x14ac:dyDescent="0.2">
      <c r="A56" s="28">
        <f t="shared" si="0"/>
        <v>53</v>
      </c>
      <c r="B56" s="29">
        <f t="array" ref="B56">INDEX(Subjective_subT,MATCH(A56,Subjective_Rank,0))</f>
        <v>117.14285714285715</v>
      </c>
      <c r="C56" s="15" t="str">
        <f t="array" ref="C56">INDEX(Teams,MATCH(A56,Subjective_Rank,0))</f>
        <v>U of IL @ Urbana Champ</v>
      </c>
      <c r="D56" s="6"/>
      <c r="E56" s="6"/>
      <c r="F56" s="6"/>
      <c r="G56" s="6"/>
      <c r="H56" s="6"/>
      <c r="I56" s="6"/>
      <c r="J56" s="6"/>
      <c r="K56" s="6"/>
      <c r="L56" s="6"/>
      <c r="M56" s="28">
        <f t="shared" si="3"/>
        <v>53</v>
      </c>
      <c r="N56" s="31">
        <f t="array" ref="N56">INDEX(SemiFinal_tot,MATCH(M56,SemiFinal_Rank,0))</f>
        <v>169.91666666666669</v>
      </c>
      <c r="O56" s="15" t="str">
        <f t="array" ref="O56">INDEX(Teams,MATCH(M56,SemiFinal_Rank,0))</f>
        <v>Prairie View A&amp;M U</v>
      </c>
      <c r="P56" s="6"/>
      <c r="Q56" s="28">
        <f t="shared" si="4"/>
        <v>53</v>
      </c>
      <c r="R56" s="31">
        <f t="array" ref="R56">IF(Q56&lt;=$Q$1,INDEX(Final_subT,MATCH(Q56,Final_Rank,0)),N56)</f>
        <v>169.91666666666669</v>
      </c>
      <c r="S56" s="15" t="str">
        <f t="array" ref="S56">IF(Q56&lt;=$Q$1,INDEX(Teams,MATCH(Q56,Final_Rank,0)),O56)</f>
        <v>Prairie View A&amp;M U</v>
      </c>
      <c r="T56" s="6"/>
      <c r="U56" s="6"/>
      <c r="V56" s="6"/>
      <c r="W56" s="6"/>
      <c r="X56" s="1"/>
      <c r="Y56" s="1"/>
      <c r="Z56" s="1"/>
      <c r="AA56" s="1"/>
      <c r="AB56" s="1"/>
      <c r="AC56" s="1"/>
    </row>
    <row r="57" spans="1:29" ht="12.75" customHeight="1" x14ac:dyDescent="0.2">
      <c r="A57" s="28">
        <f t="shared" si="0"/>
        <v>54</v>
      </c>
      <c r="B57" s="29">
        <f t="array" ref="B57">INDEX(Subjective_subT,MATCH(A57,Subjective_Rank,0))</f>
        <v>103.41666666666666</v>
      </c>
      <c r="C57" s="15" t="str">
        <f t="array" ref="C57">INDEX(Teams,MATCH(A57,Subjective_Rank,0))</f>
        <v>Université du Québec à Trois-Rivières (Canada)</v>
      </c>
      <c r="D57" s="6"/>
      <c r="E57" s="6"/>
      <c r="F57" s="6"/>
      <c r="G57" s="6"/>
      <c r="H57" s="6"/>
      <c r="I57" s="6"/>
      <c r="J57" s="6"/>
      <c r="K57" s="6"/>
      <c r="L57" s="6"/>
      <c r="M57" s="28">
        <f t="shared" si="3"/>
        <v>54</v>
      </c>
      <c r="N57" s="31">
        <f t="array" ref="N57">INDEX(SemiFinal_tot,MATCH(M57,SemiFinal_Rank,0))</f>
        <v>141.69047619047623</v>
      </c>
      <c r="O57" s="15" t="str">
        <f t="array" ref="O57">INDEX(Teams,MATCH(M57,SemiFinal_Rank,0))</f>
        <v>Mukesh Patel School of T M &amp; E (India)</v>
      </c>
      <c r="P57" s="6"/>
      <c r="Q57" s="28">
        <f t="shared" si="4"/>
        <v>54</v>
      </c>
      <c r="R57" s="31">
        <f t="array" ref="R57">IF(Q57&lt;=$Q$1,INDEX(Final_subT,MATCH(Q57,Final_Rank,0)),N57)</f>
        <v>141.69047619047623</v>
      </c>
      <c r="S57" s="15" t="str">
        <f t="array" ref="S57">IF(Q57&lt;=$Q$1,INDEX(Teams,MATCH(Q57,Final_Rank,0)),O57)</f>
        <v>Mukesh Patel School of T M &amp; E (India)</v>
      </c>
      <c r="T57" s="6"/>
      <c r="U57" s="6"/>
      <c r="V57" s="6"/>
      <c r="W57" s="6"/>
      <c r="X57" s="1"/>
      <c r="Y57" s="1"/>
      <c r="Z57" s="1"/>
      <c r="AA57" s="1"/>
      <c r="AB57" s="1"/>
      <c r="AC57" s="1"/>
    </row>
    <row r="58" spans="1:29" ht="12.75" customHeight="1" x14ac:dyDescent="0.2">
      <c r="A58" s="28">
        <f t="shared" si="0"/>
        <v>55</v>
      </c>
      <c r="B58" s="29">
        <f t="array" ref="B58">INDEX(Subjective_subT,MATCH(A58,Subjective_Rank,0))</f>
        <v>101.74999999999999</v>
      </c>
      <c r="C58" s="15" t="str">
        <f t="array" ref="C58">INDEX(Teams,MATCH(A58,Subjective_Rank,0))</f>
        <v>NW Polytechnical U (China)</v>
      </c>
      <c r="D58" s="6"/>
      <c r="E58" s="6"/>
      <c r="F58" s="6"/>
      <c r="G58" s="6"/>
      <c r="H58" s="6"/>
      <c r="I58" s="6"/>
      <c r="J58" s="6"/>
      <c r="K58" s="6"/>
      <c r="L58" s="6"/>
      <c r="M58" s="28">
        <f t="shared" si="3"/>
        <v>55</v>
      </c>
      <c r="N58" s="31">
        <f t="array" ref="N58">INDEX(SemiFinal_tot,MATCH(M58,SemiFinal_Rank,0))</f>
        <v>101.74999999999999</v>
      </c>
      <c r="O58" s="15" t="str">
        <f t="array" ref="O58">INDEX(Teams,MATCH(M58,SemiFinal_Rank,0))</f>
        <v>NW Polytechnical U (China)</v>
      </c>
      <c r="P58" s="6"/>
      <c r="Q58" s="28">
        <f t="shared" si="4"/>
        <v>55</v>
      </c>
      <c r="R58" s="31">
        <f t="array" ref="R58">IF(Q58&lt;=$Q$1,INDEX(Final_subT,MATCH(Q58,Final_Rank,0)),N58)</f>
        <v>101.74999999999999</v>
      </c>
      <c r="S58" s="15" t="str">
        <f t="array" ref="S58">IF(Q58&lt;=$Q$1,INDEX(Teams,MATCH(Q58,Final_Rank,0)),O58)</f>
        <v>NW Polytechnical U (China)</v>
      </c>
      <c r="T58" s="6"/>
      <c r="U58" s="6"/>
      <c r="V58" s="6"/>
      <c r="W58" s="6"/>
      <c r="X58" s="1"/>
      <c r="Y58" s="1"/>
      <c r="Z58" s="1"/>
      <c r="AA58" s="1"/>
      <c r="AB58" s="1"/>
      <c r="AC58" s="1"/>
    </row>
    <row r="59" spans="1:29" ht="12.75" customHeight="1" x14ac:dyDescent="0.2">
      <c r="A59" s="28">
        <f t="shared" si="0"/>
        <v>56</v>
      </c>
      <c r="B59" s="29">
        <f t="array" ref="B59">INDEX(Subjective_subT,MATCH(A59,Subjective_Rank,0))</f>
        <v>38.333333333333343</v>
      </c>
      <c r="C59" s="15" t="str">
        <f t="array" ref="C59">INDEX(Teams,MATCH(A59,Subjective_Rank,0))</f>
        <v>St. George's School (Canada)</v>
      </c>
      <c r="D59" s="6"/>
      <c r="E59" s="6"/>
      <c r="F59" s="6"/>
      <c r="G59" s="6"/>
      <c r="H59" s="6"/>
      <c r="I59" s="6"/>
      <c r="J59" s="6"/>
      <c r="K59" s="6"/>
      <c r="L59" s="6"/>
      <c r="M59" s="28">
        <f t="shared" si="3"/>
        <v>56</v>
      </c>
      <c r="N59" s="31">
        <f t="array" ref="N59">INDEX(SemiFinal_tot,MATCH(M59,SemiFinal_Rank,0))</f>
        <v>38.333333333333343</v>
      </c>
      <c r="O59" s="15" t="str">
        <f t="array" ref="O59">INDEX(Teams,MATCH(M59,SemiFinal_Rank,0))</f>
        <v>St. George's School (Canada)</v>
      </c>
      <c r="P59" s="6"/>
      <c r="Q59" s="28">
        <f t="shared" si="4"/>
        <v>56</v>
      </c>
      <c r="R59" s="31">
        <f t="array" ref="R59">IF(Q59&lt;=$Q$1,INDEX(Final_subT,MATCH(Q59,Final_Rank,0)),N59)</f>
        <v>38.333333333333343</v>
      </c>
      <c r="S59" s="15" t="str">
        <f t="array" ref="S59">IF(Q59&lt;=$Q$1,INDEX(Teams,MATCH(Q59,Final_Rank,0)),O59)</f>
        <v>St. George's School (Canada)</v>
      </c>
      <c r="T59" s="6"/>
      <c r="U59" s="6"/>
      <c r="V59" s="6"/>
      <c r="W59" s="6"/>
      <c r="X59" s="1"/>
      <c r="Y59" s="1"/>
      <c r="Z59" s="1"/>
      <c r="AA59" s="1"/>
      <c r="AB59" s="1"/>
      <c r="AC59" s="1"/>
    </row>
    <row r="60" spans="1:29" ht="12.75" customHeight="1" x14ac:dyDescent="0.2">
      <c r="A60" s="28">
        <f t="shared" si="0"/>
        <v>57</v>
      </c>
      <c r="B60" s="29">
        <f t="array" ref="B60">INDEX(Subjective_subT,MATCH(A60,Subjective_Rank,0))</f>
        <v>34.800000000000004</v>
      </c>
      <c r="C60" s="15" t="str">
        <f t="array" ref="C60">INDEX(Teams,MATCH(A60,Subjective_Rank,0))</f>
        <v>McGill U (Canada)</v>
      </c>
      <c r="D60" s="6"/>
      <c r="E60" s="6"/>
      <c r="F60" s="6"/>
      <c r="G60" s="6"/>
      <c r="H60" s="6"/>
      <c r="I60" s="6"/>
      <c r="J60" s="6"/>
      <c r="K60" s="6"/>
      <c r="L60" s="6"/>
      <c r="M60" s="28">
        <f t="shared" si="3"/>
        <v>57</v>
      </c>
      <c r="N60" s="31">
        <f t="array" ref="N60">INDEX(SemiFinal_tot,MATCH(M60,SemiFinal_Rank,0))</f>
        <v>34.800000000000004</v>
      </c>
      <c r="O60" s="15" t="str">
        <f t="array" ref="O60">INDEX(Teams,MATCH(M60,SemiFinal_Rank,0))</f>
        <v>McGill U (Canada)</v>
      </c>
      <c r="P60" s="6"/>
      <c r="Q60" s="28">
        <f t="shared" si="4"/>
        <v>57</v>
      </c>
      <c r="R60" s="31">
        <f t="array" ref="R60">IF(Q60&lt;=$Q$1,INDEX(Final_subT,MATCH(Q60,Final_Rank,0)),N60)</f>
        <v>34.800000000000004</v>
      </c>
      <c r="S60" s="15" t="str">
        <f t="array" ref="S60">IF(Q60&lt;=$Q$1,INDEX(Teams,MATCH(Q60,Final_Rank,0)),O60)</f>
        <v>McGill U (Canada)</v>
      </c>
      <c r="T60" s="6"/>
      <c r="U60" s="6"/>
      <c r="V60" s="6"/>
      <c r="W60" s="6"/>
      <c r="X60" s="1"/>
      <c r="Y60" s="1"/>
      <c r="Z60" s="1"/>
      <c r="AA60" s="1"/>
      <c r="AB60" s="1"/>
      <c r="AC60" s="1"/>
    </row>
    <row r="61" spans="1:29" ht="12.75" customHeight="1" x14ac:dyDescent="0.2">
      <c r="A61" s="28">
        <f t="shared" si="0"/>
        <v>58</v>
      </c>
      <c r="B61" s="29">
        <f t="array" ref="B61">INDEX(Subjective_subT,MATCH(A61,Subjective_Rank,0))</f>
        <v>28.999999999999996</v>
      </c>
      <c r="C61" s="15" t="str">
        <f t="array" ref="C61">INDEX(Teams,MATCH(A61,Subjective_Rank,0))</f>
        <v>Istanbul Technical U (Turkey)</v>
      </c>
      <c r="D61" s="6"/>
      <c r="E61" s="6"/>
      <c r="F61" s="6"/>
      <c r="G61" s="6"/>
      <c r="H61" s="6"/>
      <c r="I61" s="6"/>
      <c r="J61" s="6"/>
      <c r="K61" s="6"/>
      <c r="L61" s="6"/>
      <c r="M61" s="28">
        <f t="shared" si="3"/>
        <v>58</v>
      </c>
      <c r="N61" s="31">
        <f t="array" ref="N61">INDEX(SemiFinal_tot,MATCH(M61,SemiFinal_Rank,0))</f>
        <v>28.999999999999996</v>
      </c>
      <c r="O61" s="15" t="str">
        <f t="array" ref="O61">INDEX(Teams,MATCH(M61,SemiFinal_Rank,0))</f>
        <v>Istanbul Technical U (Turkey)</v>
      </c>
      <c r="P61" s="6"/>
      <c r="Q61" s="28">
        <f t="shared" si="4"/>
        <v>58</v>
      </c>
      <c r="R61" s="31">
        <f t="array" ref="R61">IF(Q61&lt;=$Q$1,INDEX(Final_subT,MATCH(Q61,Final_Rank,0)),N61)</f>
        <v>28.999999999999996</v>
      </c>
      <c r="S61" s="15" t="str">
        <f t="array" ref="S61">IF(Q61&lt;=$Q$1,INDEX(Teams,MATCH(Q61,Final_Rank,0)),O61)</f>
        <v>Istanbul Technical U (Turkey)</v>
      </c>
      <c r="T61" s="6"/>
      <c r="U61" s="6"/>
      <c r="V61" s="6"/>
      <c r="W61" s="6"/>
      <c r="X61" s="1"/>
      <c r="Y61" s="1"/>
      <c r="Z61" s="1"/>
      <c r="AA61" s="1"/>
      <c r="AB61" s="1"/>
      <c r="AC61" s="1"/>
    </row>
    <row r="62" spans="1:29" ht="12.75" customHeight="1" x14ac:dyDescent="0.2">
      <c r="A62" s="28">
        <f t="shared" si="0"/>
        <v>59</v>
      </c>
      <c r="B62" s="29">
        <f t="array" ref="B62">INDEX(Subjective_subT,MATCH(A62,Subjective_Rank,0))</f>
        <v>24.999999999999996</v>
      </c>
      <c r="C62" s="15" t="str">
        <f t="array" ref="C62">INDEX(Teams,MATCH(A62,Subjective_Rank,0))</f>
        <v>Montana State U</v>
      </c>
      <c r="D62" s="6"/>
      <c r="E62" s="6"/>
      <c r="F62" s="6"/>
      <c r="G62" s="6"/>
      <c r="H62" s="6"/>
      <c r="I62" s="6"/>
      <c r="J62" s="6"/>
      <c r="K62" s="6"/>
      <c r="L62" s="6"/>
      <c r="M62" s="28">
        <f t="shared" si="3"/>
        <v>59</v>
      </c>
      <c r="N62" s="31">
        <f t="array" ref="N62">INDEX(SemiFinal_tot,MATCH(M62,SemiFinal_Rank,0))</f>
        <v>24.999999999999996</v>
      </c>
      <c r="O62" s="15" t="str">
        <f t="array" ref="O62">INDEX(Teams,MATCH(M62,SemiFinal_Rank,0))</f>
        <v>Montana State U</v>
      </c>
      <c r="P62" s="6"/>
      <c r="Q62" s="28">
        <f t="shared" si="4"/>
        <v>59</v>
      </c>
      <c r="R62" s="31">
        <f t="array" ref="R62">IF(Q62&lt;=$Q$1,INDEX(Final_subT,MATCH(Q62,Final_Rank,0)),N62)</f>
        <v>24.999999999999996</v>
      </c>
      <c r="S62" s="15" t="str">
        <f t="array" ref="S62">IF(Q62&lt;=$Q$1,INDEX(Teams,MATCH(Q62,Final_Rank,0)),O62)</f>
        <v>Montana State U</v>
      </c>
      <c r="T62" s="6"/>
      <c r="U62" s="6"/>
      <c r="V62" s="6"/>
      <c r="W62" s="6"/>
      <c r="X62" s="1"/>
      <c r="Y62" s="1"/>
      <c r="Z62" s="1"/>
      <c r="AA62" s="1"/>
      <c r="AB62" s="1"/>
      <c r="AC62" s="1"/>
    </row>
    <row r="63" spans="1:29" ht="12.75" customHeight="1" x14ac:dyDescent="0.2">
      <c r="A63" s="28">
        <f t="shared" si="0"/>
        <v>60</v>
      </c>
      <c r="B63" s="15" t="e">
        <f t="array" ref="B63">INDEX(Subjective_subT,MATCH(A63,Subjective_Rank,0))</f>
        <v>#N/A</v>
      </c>
      <c r="C63" s="15" t="e">
        <f t="array" ref="C63">INDEX(Teams,MATCH(A63,Subjective_Rank,0))</f>
        <v>#N/A</v>
      </c>
      <c r="D63" s="6"/>
      <c r="E63" s="6"/>
      <c r="F63" s="6"/>
      <c r="G63" s="6"/>
      <c r="H63" s="6"/>
      <c r="I63" s="6"/>
      <c r="J63" s="6"/>
      <c r="K63" s="6"/>
      <c r="L63" s="6"/>
      <c r="M63" s="28">
        <f t="shared" si="3"/>
        <v>60</v>
      </c>
      <c r="N63" s="15" t="e">
        <f t="array" ref="N63">INDEX(SemiFinal_tot,MATCH(M63,SemiFinal_Rank,0))</f>
        <v>#N/A</v>
      </c>
      <c r="O63" s="15" t="e">
        <f t="array" ref="O63">INDEX(Teams,MATCH(M63,SemiFinal_Rank,0))</f>
        <v>#N/A</v>
      </c>
      <c r="P63" s="6"/>
      <c r="Q63" s="28">
        <f t="shared" si="4"/>
        <v>60</v>
      </c>
      <c r="R63" s="15" t="e">
        <f t="array" ref="R63">IF(Q63&lt;=$Q$1,INDEX(Final_subT,MATCH(Q63,Final_Rank,0)),N63)</f>
        <v>#N/A</v>
      </c>
      <c r="S63" s="15" t="e">
        <f t="array" ref="S63">IF(Q63&lt;=$Q$1,INDEX(Teams,MATCH(Q63,Final_Rank,0)),O63)</f>
        <v>#N/A</v>
      </c>
      <c r="T63" s="6"/>
      <c r="U63" s="6"/>
      <c r="V63" s="6"/>
      <c r="W63" s="6"/>
      <c r="X63" s="1"/>
      <c r="Y63" s="1"/>
      <c r="Z63" s="1"/>
      <c r="AA63" s="1"/>
      <c r="AB63" s="1"/>
      <c r="AC63" s="1"/>
    </row>
    <row r="64" spans="1:29" ht="13.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"/>
      <c r="Y64" s="1"/>
      <c r="Z64" s="1"/>
      <c r="AA64" s="1"/>
      <c r="AB64" s="1"/>
      <c r="AC64" s="1"/>
    </row>
    <row r="65" spans="1:2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"/>
    <row r="265" spans="1:29" ht="15.75" customHeight="1" x14ac:dyDescent="0.2"/>
    <row r="266" spans="1:29" ht="15.75" customHeight="1" x14ac:dyDescent="0.2"/>
    <row r="267" spans="1:29" ht="15.75" customHeight="1" x14ac:dyDescent="0.2"/>
    <row r="268" spans="1:29" ht="15.75" customHeight="1" x14ac:dyDescent="0.2"/>
    <row r="269" spans="1:29" ht="15.75" customHeight="1" x14ac:dyDescent="0.2"/>
    <row r="270" spans="1:29" ht="15.75" customHeight="1" x14ac:dyDescent="0.2"/>
    <row r="271" spans="1:29" ht="15.75" customHeight="1" x14ac:dyDescent="0.2"/>
    <row r="272" spans="1:2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R1:S1"/>
    <mergeCell ref="A2:C2"/>
    <mergeCell ref="E2:G2"/>
    <mergeCell ref="I2:K2"/>
    <mergeCell ref="M2:O2"/>
    <mergeCell ref="Q2:S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>
      <selection activeCell="C15" sqref="C15"/>
    </sheetView>
  </sheetViews>
  <sheetFormatPr defaultColWidth="14.42578125" defaultRowHeight="15" customHeight="1" x14ac:dyDescent="0.2"/>
  <cols>
    <col min="1" max="1" width="21.42578125" customWidth="1"/>
    <col min="2" max="2" width="11.140625" customWidth="1"/>
    <col min="3" max="3" width="69.5703125" customWidth="1"/>
    <col min="4" max="10" width="9.140625" customWidth="1"/>
  </cols>
  <sheetData>
    <row r="1" spans="1:10" ht="12.75" customHeight="1" x14ac:dyDescent="0.2">
      <c r="B1" s="4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02" t="s">
        <v>61</v>
      </c>
      <c r="B2" s="97"/>
      <c r="C2" s="98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0" t="s">
        <v>62</v>
      </c>
      <c r="B3" s="13" t="s">
        <v>64</v>
      </c>
      <c r="C3" s="10" t="s">
        <v>123</v>
      </c>
      <c r="D3" s="1"/>
      <c r="E3" s="1"/>
      <c r="F3" s="1"/>
      <c r="G3" s="1"/>
      <c r="H3" s="1"/>
      <c r="I3" s="1"/>
      <c r="J3" s="1"/>
    </row>
    <row r="4" spans="1:10" ht="14.1" customHeight="1" x14ac:dyDescent="0.2">
      <c r="A4" s="15" t="s">
        <v>203</v>
      </c>
      <c r="B4" s="22">
        <v>6000</v>
      </c>
      <c r="C4" s="15" t="s">
        <v>208</v>
      </c>
      <c r="D4" s="1"/>
      <c r="E4" s="1"/>
      <c r="F4" s="1"/>
      <c r="G4" s="1"/>
      <c r="H4" s="1"/>
      <c r="I4" s="1"/>
      <c r="J4" s="1"/>
    </row>
    <row r="5" spans="1:10" ht="14.1" customHeight="1" x14ac:dyDescent="0.2">
      <c r="A5" s="15" t="s">
        <v>204</v>
      </c>
      <c r="B5" s="22">
        <v>4500</v>
      </c>
      <c r="C5" s="15" t="s">
        <v>209</v>
      </c>
      <c r="D5" s="1"/>
      <c r="E5" s="1"/>
      <c r="F5" s="1"/>
      <c r="G5" s="1"/>
      <c r="H5" s="1"/>
      <c r="I5" s="1"/>
      <c r="J5" s="1"/>
    </row>
    <row r="6" spans="1:10" ht="14.1" customHeight="1" x14ac:dyDescent="0.2">
      <c r="A6" s="15" t="s">
        <v>205</v>
      </c>
      <c r="B6" s="22">
        <v>3000</v>
      </c>
      <c r="C6" s="15" t="s">
        <v>210</v>
      </c>
      <c r="D6" s="1"/>
      <c r="E6" s="1"/>
      <c r="F6" s="1"/>
      <c r="G6" s="1"/>
      <c r="H6" s="1"/>
      <c r="I6" s="1"/>
      <c r="J6" s="1"/>
    </row>
    <row r="7" spans="1:10" ht="14.1" customHeight="1" x14ac:dyDescent="0.2">
      <c r="A7" s="15" t="s">
        <v>206</v>
      </c>
      <c r="B7" s="22">
        <v>2000</v>
      </c>
      <c r="C7" s="15" t="s">
        <v>211</v>
      </c>
      <c r="D7" s="1"/>
      <c r="E7" s="1"/>
      <c r="F7" s="1"/>
      <c r="G7" s="1"/>
      <c r="H7" s="1"/>
      <c r="I7" s="1"/>
      <c r="J7" s="1"/>
    </row>
    <row r="8" spans="1:10" ht="14.1" customHeight="1" x14ac:dyDescent="0.2">
      <c r="A8" s="15" t="s">
        <v>207</v>
      </c>
      <c r="B8" s="22">
        <v>1000</v>
      </c>
      <c r="C8" s="15" t="s">
        <v>212</v>
      </c>
      <c r="D8" s="1"/>
      <c r="E8" s="1"/>
      <c r="F8" s="1"/>
      <c r="G8" s="1"/>
      <c r="H8" s="1"/>
      <c r="I8" s="1"/>
      <c r="J8" s="1"/>
    </row>
    <row r="9" spans="1:10" ht="13.5" customHeight="1" x14ac:dyDescent="0.2">
      <c r="A9" s="6"/>
      <c r="B9" s="23"/>
      <c r="C9" s="6"/>
      <c r="D9" s="1"/>
      <c r="E9" s="1"/>
      <c r="F9" s="1"/>
      <c r="G9" s="1"/>
      <c r="H9" s="1"/>
      <c r="I9" s="1"/>
      <c r="J9" s="1"/>
    </row>
    <row r="10" spans="1:10" ht="13.5" customHeight="1" x14ac:dyDescent="0.2">
      <c r="A10" s="6"/>
      <c r="B10" s="23"/>
      <c r="C10" s="6"/>
      <c r="D10" s="1"/>
      <c r="E10" s="1"/>
      <c r="F10" s="1"/>
      <c r="G10" s="1"/>
      <c r="H10" s="1"/>
      <c r="I10" s="1"/>
      <c r="J10" s="1"/>
    </row>
    <row r="11" spans="1:10" ht="13.5" customHeight="1" x14ac:dyDescent="0.2">
      <c r="A11" s="6"/>
      <c r="B11" s="23"/>
      <c r="C11" s="6"/>
      <c r="D11" s="1"/>
      <c r="E11" s="1"/>
      <c r="F11" s="1"/>
      <c r="G11" s="1"/>
      <c r="H11" s="1"/>
      <c r="I11" s="1"/>
      <c r="J11" s="1"/>
    </row>
    <row r="12" spans="1:10" ht="13.5" customHeight="1" x14ac:dyDescent="0.2">
      <c r="A12" s="6"/>
      <c r="B12" s="23"/>
      <c r="C12" s="6"/>
      <c r="D12" s="1"/>
      <c r="E12" s="1"/>
      <c r="F12" s="1"/>
      <c r="G12" s="1"/>
      <c r="H12" s="1"/>
      <c r="I12" s="1"/>
      <c r="J12" s="1"/>
    </row>
    <row r="13" spans="1:10" ht="13.5" customHeight="1" x14ac:dyDescent="0.2">
      <c r="A13" s="6"/>
      <c r="B13" s="23"/>
      <c r="C13" s="6"/>
      <c r="D13" s="1"/>
      <c r="E13" s="1"/>
      <c r="F13" s="1"/>
      <c r="G13" s="1"/>
      <c r="H13" s="1"/>
      <c r="I13" s="1"/>
      <c r="J13" s="1"/>
    </row>
    <row r="14" spans="1:10" ht="14.1" customHeight="1" x14ac:dyDescent="0.2">
      <c r="A14" s="103" t="s">
        <v>131</v>
      </c>
      <c r="B14" s="104"/>
      <c r="C14" s="104"/>
      <c r="D14" s="1"/>
      <c r="E14" s="1"/>
      <c r="F14" s="1"/>
      <c r="G14" s="1"/>
      <c r="H14" s="1"/>
      <c r="I14" s="1"/>
      <c r="J14" s="1"/>
    </row>
    <row r="15" spans="1:10" ht="14.1" customHeight="1" x14ac:dyDescent="0.2">
      <c r="A15" s="82" t="s">
        <v>132</v>
      </c>
      <c r="B15" s="83" t="s">
        <v>64</v>
      </c>
      <c r="C15" s="81" t="s">
        <v>123</v>
      </c>
      <c r="D15" s="1"/>
      <c r="E15" s="1"/>
      <c r="F15" s="1"/>
      <c r="G15" s="1"/>
      <c r="H15" s="1"/>
      <c r="I15" s="1"/>
      <c r="J15" s="1"/>
    </row>
    <row r="16" spans="1:10" ht="14.1" customHeight="1" x14ac:dyDescent="0.2">
      <c r="A16" s="80" t="s">
        <v>213</v>
      </c>
      <c r="B16" s="84">
        <v>500</v>
      </c>
      <c r="C16" s="80" t="s">
        <v>220</v>
      </c>
      <c r="D16" s="1"/>
      <c r="E16" s="1"/>
      <c r="F16" s="1"/>
      <c r="G16" s="1"/>
      <c r="H16" s="1"/>
      <c r="I16" s="1"/>
      <c r="J16" s="1"/>
    </row>
    <row r="17" spans="1:10" ht="14.1" customHeight="1" x14ac:dyDescent="0.2">
      <c r="A17" s="80" t="s">
        <v>214</v>
      </c>
      <c r="B17" s="84">
        <v>500</v>
      </c>
      <c r="C17" s="80" t="s">
        <v>221</v>
      </c>
      <c r="D17" s="1"/>
      <c r="E17" s="1"/>
      <c r="F17" s="1"/>
      <c r="G17" s="1"/>
      <c r="H17" s="1"/>
      <c r="I17" s="1"/>
      <c r="J17" s="1"/>
    </row>
    <row r="18" spans="1:10" ht="14.1" customHeight="1" x14ac:dyDescent="0.2">
      <c r="A18" s="80" t="s">
        <v>215</v>
      </c>
      <c r="B18" s="84">
        <v>500</v>
      </c>
      <c r="C18" s="80" t="s">
        <v>41</v>
      </c>
      <c r="D18" s="1"/>
      <c r="E18" s="1"/>
      <c r="F18" s="1"/>
      <c r="G18" s="1"/>
      <c r="H18" s="1"/>
      <c r="I18" s="1"/>
      <c r="J18" s="1"/>
    </row>
    <row r="19" spans="1:10" ht="14.1" customHeight="1" x14ac:dyDescent="0.2">
      <c r="A19" s="80" t="s">
        <v>216</v>
      </c>
      <c r="B19" s="84">
        <v>500</v>
      </c>
      <c r="C19" s="80" t="s">
        <v>222</v>
      </c>
      <c r="D19" s="1"/>
      <c r="E19" s="1"/>
      <c r="F19" s="1"/>
      <c r="G19" s="1"/>
      <c r="H19" s="1"/>
      <c r="I19" s="1"/>
      <c r="J19" s="1"/>
    </row>
    <row r="20" spans="1:10" ht="14.1" customHeight="1" x14ac:dyDescent="0.2">
      <c r="A20" s="80" t="s">
        <v>217</v>
      </c>
      <c r="B20" s="84">
        <v>500</v>
      </c>
      <c r="C20" s="80" t="s">
        <v>223</v>
      </c>
      <c r="D20" s="6"/>
      <c r="E20" s="6"/>
      <c r="F20" s="6"/>
      <c r="G20" s="1"/>
      <c r="H20" s="1"/>
      <c r="I20" s="1"/>
      <c r="J20" s="1"/>
    </row>
    <row r="21" spans="1:10" ht="14.1" customHeight="1" x14ac:dyDescent="0.2">
      <c r="A21" s="85" t="s">
        <v>218</v>
      </c>
      <c r="B21" s="84">
        <v>500</v>
      </c>
      <c r="C21" s="86" t="s">
        <v>224</v>
      </c>
      <c r="D21" s="1"/>
      <c r="E21" s="1"/>
      <c r="F21" s="1"/>
      <c r="G21" s="1"/>
      <c r="H21" s="1"/>
      <c r="I21" s="1"/>
      <c r="J21" s="1"/>
    </row>
    <row r="22" spans="1:10" ht="14.1" customHeight="1" x14ac:dyDescent="0.2">
      <c r="A22" s="85" t="s">
        <v>219</v>
      </c>
      <c r="B22" s="84">
        <v>500</v>
      </c>
      <c r="C22" s="86" t="s">
        <v>225</v>
      </c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4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4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4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4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4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4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4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4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4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4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4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4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4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4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4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4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>
      <c r="A44" s="1"/>
      <c r="B44" s="4"/>
      <c r="C44" s="1"/>
      <c r="D44" s="1"/>
      <c r="E44" s="1"/>
      <c r="F44" s="1"/>
      <c r="G44" s="1"/>
      <c r="H44" s="1"/>
      <c r="I44" s="1"/>
      <c r="J44" s="1"/>
    </row>
    <row r="45" spans="1:10" ht="15.75" customHeight="1" x14ac:dyDescent="0.2">
      <c r="A45" s="1"/>
      <c r="B45" s="4"/>
      <c r="C45" s="1"/>
      <c r="D45" s="1"/>
      <c r="E45" s="1"/>
      <c r="F45" s="1"/>
      <c r="G45" s="1"/>
      <c r="H45" s="1"/>
      <c r="I45" s="1"/>
      <c r="J45" s="1"/>
    </row>
    <row r="46" spans="1:10" ht="15.75" customHeight="1" x14ac:dyDescent="0.2">
      <c r="A46" s="1"/>
      <c r="B46" s="4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2">
      <c r="A47" s="1"/>
      <c r="B47" s="4"/>
      <c r="C47" s="1"/>
      <c r="D47" s="1"/>
      <c r="E47" s="1"/>
      <c r="F47" s="1"/>
      <c r="G47" s="1"/>
      <c r="H47" s="1"/>
      <c r="I47" s="1"/>
      <c r="J47" s="1"/>
    </row>
    <row r="48" spans="1:10" ht="15.75" customHeight="1" x14ac:dyDescent="0.2">
      <c r="A48" s="1"/>
      <c r="B48" s="4"/>
      <c r="C48" s="1"/>
      <c r="D48" s="1"/>
      <c r="E48" s="1"/>
      <c r="F48" s="1"/>
      <c r="G48" s="1"/>
      <c r="H48" s="1"/>
      <c r="I48" s="1"/>
      <c r="J48" s="1"/>
    </row>
    <row r="49" spans="1:10" ht="15.75" customHeight="1" x14ac:dyDescent="0.2">
      <c r="A49" s="1"/>
      <c r="B49" s="4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">
      <c r="A50" s="1"/>
      <c r="B50" s="4"/>
      <c r="C50" s="1"/>
      <c r="D50" s="1"/>
      <c r="E50" s="1"/>
      <c r="F50" s="1"/>
      <c r="G50" s="1"/>
      <c r="H50" s="1"/>
      <c r="I50" s="1"/>
      <c r="J50" s="1"/>
    </row>
    <row r="51" spans="1:10" ht="15.75" customHeight="1" x14ac:dyDescent="0.2">
      <c r="A51" s="1"/>
      <c r="B51" s="4"/>
      <c r="C51" s="1"/>
      <c r="D51" s="1"/>
      <c r="E51" s="1"/>
      <c r="F51" s="1"/>
      <c r="G51" s="1"/>
      <c r="H51" s="1"/>
      <c r="I51" s="1"/>
      <c r="J51" s="1"/>
    </row>
    <row r="52" spans="1:10" ht="15.75" customHeight="1" x14ac:dyDescent="0.2">
      <c r="A52" s="1"/>
      <c r="B52" s="4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">
      <c r="A53" s="1"/>
      <c r="B53" s="4"/>
      <c r="C53" s="1"/>
      <c r="D53" s="1"/>
      <c r="E53" s="1"/>
      <c r="F53" s="1"/>
      <c r="G53" s="1"/>
      <c r="H53" s="1"/>
      <c r="I53" s="1"/>
      <c r="J53" s="1"/>
    </row>
    <row r="54" spans="1:10" ht="15.75" customHeight="1" x14ac:dyDescent="0.2">
      <c r="A54" s="1"/>
      <c r="B54" s="4"/>
      <c r="C54" s="1"/>
      <c r="D54" s="1"/>
      <c r="E54" s="1"/>
      <c r="F54" s="1"/>
      <c r="G54" s="1"/>
      <c r="H54" s="1"/>
      <c r="I54" s="1"/>
      <c r="J54" s="1"/>
    </row>
    <row r="55" spans="1:10" ht="15.75" customHeight="1" x14ac:dyDescent="0.2">
      <c r="A55" s="1"/>
      <c r="B55" s="4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">
      <c r="A56" s="1"/>
      <c r="B56" s="4"/>
      <c r="C56" s="1"/>
      <c r="D56" s="1"/>
      <c r="E56" s="1"/>
      <c r="F56" s="1"/>
      <c r="G56" s="1"/>
      <c r="H56" s="1"/>
      <c r="I56" s="1"/>
      <c r="J56" s="1"/>
    </row>
    <row r="57" spans="1:10" ht="15.75" customHeight="1" x14ac:dyDescent="0.2">
      <c r="A57" s="1"/>
      <c r="B57" s="4"/>
      <c r="C57" s="1"/>
      <c r="D57" s="1"/>
      <c r="E57" s="1"/>
      <c r="F57" s="1"/>
      <c r="G57" s="1"/>
      <c r="H57" s="1"/>
      <c r="I57" s="1"/>
      <c r="J57" s="1"/>
    </row>
    <row r="58" spans="1:10" ht="15.75" customHeight="1" x14ac:dyDescent="0.2">
      <c r="A58" s="1"/>
      <c r="B58" s="4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">
      <c r="A59" s="1"/>
      <c r="B59" s="4"/>
      <c r="C59" s="1"/>
      <c r="D59" s="1"/>
      <c r="E59" s="1"/>
      <c r="F59" s="1"/>
      <c r="G59" s="1"/>
      <c r="H59" s="1"/>
      <c r="I59" s="1"/>
      <c r="J59" s="1"/>
    </row>
    <row r="60" spans="1:10" ht="15.75" customHeight="1" x14ac:dyDescent="0.2">
      <c r="A60" s="1"/>
      <c r="B60" s="4"/>
      <c r="C60" s="1"/>
      <c r="D60" s="1"/>
      <c r="E60" s="1"/>
      <c r="F60" s="1"/>
      <c r="G60" s="1"/>
      <c r="H60" s="1"/>
      <c r="I60" s="1"/>
      <c r="J60" s="1"/>
    </row>
    <row r="61" spans="1:10" ht="15.75" customHeight="1" x14ac:dyDescent="0.2">
      <c r="A61" s="1"/>
      <c r="B61" s="4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">
      <c r="A62" s="1"/>
      <c r="B62" s="4"/>
      <c r="C62" s="1"/>
      <c r="D62" s="1"/>
      <c r="E62" s="1"/>
      <c r="F62" s="1"/>
      <c r="G62" s="1"/>
      <c r="H62" s="1"/>
      <c r="I62" s="1"/>
      <c r="J62" s="1"/>
    </row>
    <row r="63" spans="1:10" ht="15.75" customHeight="1" x14ac:dyDescent="0.2">
      <c r="A63" s="1"/>
      <c r="B63" s="4"/>
      <c r="C63" s="1"/>
      <c r="D63" s="1"/>
      <c r="E63" s="1"/>
      <c r="F63" s="1"/>
      <c r="G63" s="1"/>
      <c r="H63" s="1"/>
      <c r="I63" s="1"/>
      <c r="J63" s="1"/>
    </row>
    <row r="64" spans="1:10" ht="15.75" customHeight="1" x14ac:dyDescent="0.2">
      <c r="A64" s="1"/>
      <c r="B64" s="4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">
      <c r="A65" s="1"/>
      <c r="B65" s="4"/>
      <c r="C65" s="1"/>
      <c r="D65" s="1"/>
      <c r="E65" s="1"/>
      <c r="F65" s="1"/>
      <c r="G65" s="1"/>
      <c r="H65" s="1"/>
      <c r="I65" s="1"/>
      <c r="J65" s="1"/>
    </row>
    <row r="66" spans="1:10" ht="15.75" customHeight="1" x14ac:dyDescent="0.2">
      <c r="A66" s="1"/>
      <c r="B66" s="4"/>
      <c r="C66" s="1"/>
      <c r="D66" s="1"/>
      <c r="E66" s="1"/>
      <c r="F66" s="1"/>
      <c r="G66" s="1"/>
      <c r="H66" s="1"/>
      <c r="I66" s="1"/>
      <c r="J66" s="1"/>
    </row>
    <row r="67" spans="1:10" ht="15.75" customHeight="1" x14ac:dyDescent="0.2">
      <c r="A67" s="1"/>
      <c r="B67" s="4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">
      <c r="A68" s="1"/>
      <c r="B68" s="4"/>
      <c r="C68" s="1"/>
      <c r="D68" s="1"/>
      <c r="E68" s="1"/>
      <c r="F68" s="1"/>
      <c r="G68" s="1"/>
      <c r="H68" s="1"/>
      <c r="I68" s="1"/>
      <c r="J68" s="1"/>
    </row>
    <row r="69" spans="1:10" ht="15.75" customHeight="1" x14ac:dyDescent="0.2">
      <c r="A69" s="1"/>
      <c r="B69" s="4"/>
      <c r="C69" s="1"/>
      <c r="D69" s="1"/>
      <c r="E69" s="1"/>
      <c r="F69" s="1"/>
      <c r="G69" s="1"/>
      <c r="H69" s="1"/>
      <c r="I69" s="1"/>
      <c r="J69" s="1"/>
    </row>
    <row r="70" spans="1:10" ht="15.75" customHeight="1" x14ac:dyDescent="0.2">
      <c r="A70" s="1"/>
      <c r="B70" s="4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">
      <c r="A71" s="1"/>
      <c r="B71" s="4"/>
      <c r="C71" s="1"/>
      <c r="D71" s="1"/>
      <c r="E71" s="1"/>
      <c r="F71" s="1"/>
      <c r="G71" s="1"/>
      <c r="H71" s="1"/>
      <c r="I71" s="1"/>
      <c r="J71" s="1"/>
    </row>
    <row r="72" spans="1:10" ht="15.75" customHeight="1" x14ac:dyDescent="0.2">
      <c r="A72" s="1"/>
      <c r="B72" s="4"/>
      <c r="C72" s="1"/>
      <c r="D72" s="1"/>
      <c r="E72" s="1"/>
      <c r="F72" s="1"/>
      <c r="G72" s="1"/>
      <c r="H72" s="1"/>
      <c r="I72" s="1"/>
      <c r="J72" s="1"/>
    </row>
    <row r="73" spans="1:10" ht="15.75" customHeight="1" x14ac:dyDescent="0.2">
      <c r="A73" s="1"/>
      <c r="B73" s="4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">
      <c r="A74" s="1"/>
      <c r="B74" s="4"/>
      <c r="C74" s="1"/>
      <c r="D74" s="1"/>
      <c r="E74" s="1"/>
      <c r="F74" s="1"/>
      <c r="G74" s="1"/>
      <c r="H74" s="1"/>
      <c r="I74" s="1"/>
      <c r="J74" s="1"/>
    </row>
    <row r="75" spans="1:10" ht="15.75" customHeight="1" x14ac:dyDescent="0.2">
      <c r="A75" s="1"/>
      <c r="B75" s="4"/>
      <c r="C75" s="1"/>
      <c r="D75" s="1"/>
      <c r="E75" s="1"/>
      <c r="F75" s="1"/>
      <c r="G75" s="1"/>
      <c r="H75" s="1"/>
      <c r="I75" s="1"/>
      <c r="J75" s="1"/>
    </row>
    <row r="76" spans="1:10" ht="15.75" customHeight="1" x14ac:dyDescent="0.2">
      <c r="A76" s="1"/>
      <c r="B76" s="4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">
      <c r="A77" s="1"/>
      <c r="B77" s="4"/>
      <c r="C77" s="1"/>
      <c r="D77" s="1"/>
      <c r="E77" s="1"/>
      <c r="F77" s="1"/>
      <c r="G77" s="1"/>
      <c r="H77" s="1"/>
      <c r="I77" s="1"/>
      <c r="J77" s="1"/>
    </row>
    <row r="78" spans="1:10" ht="15.75" customHeight="1" x14ac:dyDescent="0.2">
      <c r="A78" s="1"/>
      <c r="B78" s="4"/>
      <c r="C78" s="1"/>
      <c r="D78" s="1"/>
      <c r="E78" s="1"/>
      <c r="F78" s="1"/>
      <c r="G78" s="1"/>
      <c r="H78" s="1"/>
      <c r="I78" s="1"/>
      <c r="J78" s="1"/>
    </row>
    <row r="79" spans="1:10" ht="15.75" customHeight="1" x14ac:dyDescent="0.2">
      <c r="A79" s="1"/>
      <c r="B79" s="4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">
      <c r="A80" s="1"/>
      <c r="B80" s="4"/>
      <c r="C80" s="1"/>
      <c r="D80" s="1"/>
      <c r="E80" s="1"/>
      <c r="F80" s="1"/>
      <c r="G80" s="1"/>
      <c r="H80" s="1"/>
      <c r="I80" s="1"/>
      <c r="J80" s="1"/>
    </row>
    <row r="81" spans="1:10" ht="15.75" customHeight="1" x14ac:dyDescent="0.2">
      <c r="A81" s="1"/>
      <c r="B81" s="4"/>
      <c r="C81" s="1"/>
      <c r="D81" s="1"/>
      <c r="E81" s="1"/>
      <c r="F81" s="1"/>
      <c r="G81" s="1"/>
      <c r="H81" s="1"/>
      <c r="I81" s="1"/>
      <c r="J81" s="1"/>
    </row>
    <row r="82" spans="1:10" ht="15.75" customHeight="1" x14ac:dyDescent="0.2">
      <c r="A82" s="1"/>
      <c r="B82" s="4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">
      <c r="A83" s="1"/>
      <c r="B83" s="4"/>
      <c r="C83" s="1"/>
      <c r="D83" s="1"/>
      <c r="E83" s="1"/>
      <c r="F83" s="1"/>
      <c r="G83" s="1"/>
      <c r="H83" s="1"/>
      <c r="I83" s="1"/>
      <c r="J83" s="1"/>
    </row>
    <row r="84" spans="1:10" ht="15.75" customHeight="1" x14ac:dyDescent="0.2">
      <c r="A84" s="1"/>
      <c r="B84" s="4"/>
      <c r="C84" s="1"/>
      <c r="D84" s="1"/>
      <c r="E84" s="1"/>
      <c r="F84" s="1"/>
      <c r="G84" s="1"/>
      <c r="H84" s="1"/>
      <c r="I84" s="1"/>
      <c r="J84" s="1"/>
    </row>
    <row r="85" spans="1:10" ht="15.75" customHeight="1" x14ac:dyDescent="0.2">
      <c r="A85" s="1"/>
      <c r="B85" s="4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">
      <c r="A86" s="1"/>
      <c r="B86" s="4"/>
      <c r="C86" s="1"/>
      <c r="D86" s="1"/>
      <c r="E86" s="1"/>
      <c r="F86" s="1"/>
      <c r="G86" s="1"/>
      <c r="H86" s="1"/>
      <c r="I86" s="1"/>
      <c r="J86" s="1"/>
    </row>
    <row r="87" spans="1:10" ht="15.75" customHeight="1" x14ac:dyDescent="0.2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5.75" customHeight="1" x14ac:dyDescent="0.2">
      <c r="A88" s="1"/>
      <c r="B88" s="4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">
      <c r="A89" s="1"/>
      <c r="B89" s="4"/>
      <c r="C89" s="1"/>
      <c r="D89" s="1"/>
      <c r="E89" s="1"/>
      <c r="F89" s="1"/>
      <c r="G89" s="1"/>
      <c r="H89" s="1"/>
      <c r="I89" s="1"/>
      <c r="J89" s="1"/>
    </row>
    <row r="90" spans="1:10" ht="15.75" customHeight="1" x14ac:dyDescent="0.2">
      <c r="A90" s="1"/>
      <c r="B90" s="4"/>
      <c r="C90" s="1"/>
      <c r="D90" s="1"/>
      <c r="E90" s="1"/>
      <c r="F90" s="1"/>
      <c r="G90" s="1"/>
      <c r="H90" s="1"/>
      <c r="I90" s="1"/>
      <c r="J90" s="1"/>
    </row>
    <row r="91" spans="1:10" ht="15.75" customHeight="1" x14ac:dyDescent="0.2">
      <c r="A91" s="1"/>
      <c r="B91" s="4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">
      <c r="A92" s="1"/>
      <c r="B92" s="4"/>
      <c r="C92" s="1"/>
      <c r="D92" s="1"/>
      <c r="E92" s="1"/>
      <c r="F92" s="1"/>
      <c r="G92" s="1"/>
      <c r="H92" s="1"/>
      <c r="I92" s="1"/>
      <c r="J92" s="1"/>
    </row>
    <row r="93" spans="1:10" ht="15.75" customHeight="1" x14ac:dyDescent="0.2">
      <c r="A93" s="1"/>
      <c r="B93" s="4"/>
      <c r="C93" s="1"/>
      <c r="D93" s="1"/>
      <c r="E93" s="1"/>
      <c r="F93" s="1"/>
      <c r="G93" s="1"/>
      <c r="H93" s="1"/>
      <c r="I93" s="1"/>
      <c r="J93" s="1"/>
    </row>
    <row r="94" spans="1:10" ht="15.75" customHeight="1" x14ac:dyDescent="0.2">
      <c r="A94" s="1"/>
      <c r="B94" s="4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">
      <c r="A95" s="1"/>
      <c r="B95" s="4"/>
      <c r="C95" s="1"/>
      <c r="D95" s="1"/>
      <c r="E95" s="1"/>
      <c r="F95" s="1"/>
      <c r="G95" s="1"/>
      <c r="H95" s="1"/>
      <c r="I95" s="1"/>
      <c r="J95" s="1"/>
    </row>
    <row r="96" spans="1:10" ht="15.75" customHeight="1" x14ac:dyDescent="0.2">
      <c r="A96" s="1"/>
      <c r="B96" s="4"/>
      <c r="C96" s="1"/>
      <c r="D96" s="1"/>
      <c r="E96" s="1"/>
      <c r="F96" s="1"/>
      <c r="G96" s="1"/>
      <c r="H96" s="1"/>
      <c r="I96" s="1"/>
      <c r="J96" s="1"/>
    </row>
    <row r="97" spans="1:10" ht="15.75" customHeight="1" x14ac:dyDescent="0.2">
      <c r="A97" s="1"/>
      <c r="B97" s="4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">
      <c r="A98" s="1"/>
      <c r="B98" s="4"/>
      <c r="C98" s="1"/>
      <c r="D98" s="1"/>
      <c r="E98" s="1"/>
      <c r="F98" s="1"/>
      <c r="G98" s="1"/>
      <c r="H98" s="1"/>
      <c r="I98" s="1"/>
      <c r="J98" s="1"/>
    </row>
    <row r="99" spans="1:10" ht="15.75" customHeight="1" x14ac:dyDescent="0.2">
      <c r="A99" s="1"/>
      <c r="B99" s="4"/>
      <c r="C99" s="1"/>
      <c r="D99" s="1"/>
      <c r="E99" s="1"/>
      <c r="F99" s="1"/>
      <c r="G99" s="1"/>
      <c r="H99" s="1"/>
      <c r="I99" s="1"/>
      <c r="J99" s="1"/>
    </row>
    <row r="100" spans="1:10" ht="15.75" customHeight="1" x14ac:dyDescent="0.2">
      <c r="A100" s="1"/>
      <c r="B100" s="4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">
      <c r="A101" s="1"/>
      <c r="B101" s="4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 x14ac:dyDescent="0.2">
      <c r="A102" s="1"/>
      <c r="B102" s="4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 x14ac:dyDescent="0.2">
      <c r="A103" s="1"/>
      <c r="B103" s="4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">
      <c r="A104" s="1"/>
      <c r="B104" s="4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">
      <c r="A107" s="1"/>
      <c r="B107" s="4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 x14ac:dyDescent="0.2">
      <c r="A108" s="1"/>
      <c r="B108" s="4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 x14ac:dyDescent="0.2">
      <c r="A109" s="1"/>
      <c r="B109" s="4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">
      <c r="A110" s="1"/>
      <c r="B110" s="4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 x14ac:dyDescent="0.2">
      <c r="A111" s="1"/>
      <c r="B111" s="4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 x14ac:dyDescent="0.2">
      <c r="A112" s="1"/>
      <c r="B112" s="4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">
      <c r="A113" s="1"/>
      <c r="B113" s="4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 x14ac:dyDescent="0.2">
      <c r="A114" s="1"/>
      <c r="B114" s="4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 x14ac:dyDescent="0.2">
      <c r="A115" s="1"/>
      <c r="B115" s="4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">
      <c r="A116" s="1"/>
      <c r="B116" s="4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 x14ac:dyDescent="0.2">
      <c r="A117" s="1"/>
      <c r="B117" s="4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 x14ac:dyDescent="0.2">
      <c r="A118" s="1"/>
      <c r="B118" s="4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">
      <c r="A119" s="1"/>
      <c r="B119" s="4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 x14ac:dyDescent="0.2">
      <c r="A120" s="1"/>
      <c r="B120" s="4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 x14ac:dyDescent="0.2">
      <c r="A121" s="1"/>
      <c r="B121" s="4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">
      <c r="A122" s="1"/>
      <c r="B122" s="4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 x14ac:dyDescent="0.2">
      <c r="A123" s="1"/>
      <c r="B123" s="4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 x14ac:dyDescent="0.2">
      <c r="A124" s="1"/>
      <c r="B124" s="4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">
      <c r="A125" s="1"/>
      <c r="B125" s="4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 x14ac:dyDescent="0.2">
      <c r="A126" s="1"/>
      <c r="B126" s="4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 x14ac:dyDescent="0.2">
      <c r="A127" s="1"/>
      <c r="B127" s="4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">
      <c r="A128" s="1"/>
      <c r="B128" s="4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 x14ac:dyDescent="0.2">
      <c r="A129" s="1"/>
      <c r="B129" s="4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 x14ac:dyDescent="0.2">
      <c r="A130" s="1"/>
      <c r="B130" s="4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">
      <c r="A131" s="1"/>
      <c r="B131" s="4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 x14ac:dyDescent="0.2">
      <c r="A132" s="1"/>
      <c r="B132" s="4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 x14ac:dyDescent="0.2">
      <c r="A133" s="1"/>
      <c r="B133" s="4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">
      <c r="A134" s="1"/>
      <c r="B134" s="4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 x14ac:dyDescent="0.2">
      <c r="A135" s="1"/>
      <c r="B135" s="4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 x14ac:dyDescent="0.2">
      <c r="A136" s="1"/>
      <c r="B136" s="4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">
      <c r="A137" s="1"/>
      <c r="B137" s="4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 x14ac:dyDescent="0.2">
      <c r="A138" s="1"/>
      <c r="B138" s="4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 x14ac:dyDescent="0.2">
      <c r="A139" s="1"/>
      <c r="B139" s="4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">
      <c r="A140" s="1"/>
      <c r="B140" s="4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 x14ac:dyDescent="0.2">
      <c r="A141" s="1"/>
      <c r="B141" s="4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 x14ac:dyDescent="0.2">
      <c r="A142" s="1"/>
      <c r="B142" s="4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">
      <c r="A143" s="1"/>
      <c r="B143" s="4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 x14ac:dyDescent="0.2">
      <c r="A144" s="1"/>
      <c r="B144" s="4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 x14ac:dyDescent="0.2">
      <c r="A145" s="1"/>
      <c r="B145" s="4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">
      <c r="A146" s="1"/>
      <c r="B146" s="4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 x14ac:dyDescent="0.2">
      <c r="A147" s="1"/>
      <c r="B147" s="4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 x14ac:dyDescent="0.2">
      <c r="A148" s="1"/>
      <c r="B148" s="4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">
      <c r="A149" s="1"/>
      <c r="B149" s="4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 x14ac:dyDescent="0.2">
      <c r="A150" s="1"/>
      <c r="B150" s="4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 x14ac:dyDescent="0.2">
      <c r="A151" s="1"/>
      <c r="B151" s="4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">
      <c r="A152" s="1"/>
      <c r="B152" s="4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 x14ac:dyDescent="0.2">
      <c r="A153" s="1"/>
      <c r="B153" s="4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 x14ac:dyDescent="0.2">
      <c r="A154" s="1"/>
      <c r="B154" s="4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">
      <c r="A155" s="1"/>
      <c r="B155" s="4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 x14ac:dyDescent="0.2">
      <c r="A156" s="1"/>
      <c r="B156" s="4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 x14ac:dyDescent="0.2">
      <c r="A157" s="1"/>
      <c r="B157" s="4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">
      <c r="A158" s="1"/>
      <c r="B158" s="4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 x14ac:dyDescent="0.2">
      <c r="A159" s="1"/>
      <c r="B159" s="4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 x14ac:dyDescent="0.2">
      <c r="A160" s="1"/>
      <c r="B160" s="4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">
      <c r="A161" s="1"/>
      <c r="B161" s="4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 x14ac:dyDescent="0.2">
      <c r="A162" s="1"/>
      <c r="B162" s="4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 x14ac:dyDescent="0.2">
      <c r="A163" s="1"/>
      <c r="B163" s="4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">
      <c r="A164" s="1"/>
      <c r="B164" s="4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 x14ac:dyDescent="0.2">
      <c r="A165" s="1"/>
      <c r="B165" s="4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 x14ac:dyDescent="0.2">
      <c r="A166" s="1"/>
      <c r="B166" s="4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">
      <c r="A167" s="1"/>
      <c r="B167" s="4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 x14ac:dyDescent="0.2">
      <c r="A168" s="1"/>
      <c r="B168" s="4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 x14ac:dyDescent="0.2">
      <c r="A169" s="1"/>
      <c r="B169" s="4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">
      <c r="A170" s="1"/>
      <c r="B170" s="4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 x14ac:dyDescent="0.2">
      <c r="A171" s="1"/>
      <c r="B171" s="4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 x14ac:dyDescent="0.2">
      <c r="A172" s="1"/>
      <c r="B172" s="4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">
      <c r="A173" s="1"/>
      <c r="B173" s="4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 x14ac:dyDescent="0.2">
      <c r="A174" s="1"/>
      <c r="B174" s="4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 x14ac:dyDescent="0.2">
      <c r="A175" s="1"/>
      <c r="B175" s="4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">
      <c r="A176" s="1"/>
      <c r="B176" s="4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 x14ac:dyDescent="0.2">
      <c r="A177" s="1"/>
      <c r="B177" s="4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 x14ac:dyDescent="0.2">
      <c r="A178" s="1"/>
      <c r="B178" s="4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">
      <c r="A179" s="1"/>
      <c r="B179" s="4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 x14ac:dyDescent="0.2">
      <c r="A180" s="1"/>
      <c r="B180" s="4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 x14ac:dyDescent="0.2">
      <c r="A181" s="1"/>
      <c r="B181" s="4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">
      <c r="A182" s="1"/>
      <c r="B182" s="4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 x14ac:dyDescent="0.2">
      <c r="A183" s="1"/>
      <c r="B183" s="4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 x14ac:dyDescent="0.2">
      <c r="A184" s="1"/>
      <c r="B184" s="4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">
      <c r="A185" s="1"/>
      <c r="B185" s="4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 x14ac:dyDescent="0.2">
      <c r="A186" s="1"/>
      <c r="B186" s="4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 x14ac:dyDescent="0.2">
      <c r="A187" s="1"/>
      <c r="B187" s="4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">
      <c r="A188" s="1"/>
      <c r="B188" s="4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 x14ac:dyDescent="0.2">
      <c r="A189" s="1"/>
      <c r="B189" s="4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 x14ac:dyDescent="0.2">
      <c r="A190" s="1"/>
      <c r="B190" s="4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">
      <c r="A191" s="1"/>
      <c r="B191" s="4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 x14ac:dyDescent="0.2">
      <c r="A192" s="1"/>
      <c r="B192" s="4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 x14ac:dyDescent="0.2">
      <c r="A193" s="1"/>
      <c r="B193" s="4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">
      <c r="A194" s="1"/>
      <c r="B194" s="4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 x14ac:dyDescent="0.2">
      <c r="A195" s="1"/>
      <c r="B195" s="4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 x14ac:dyDescent="0.2">
      <c r="A196" s="1"/>
      <c r="B196" s="4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">
      <c r="A197" s="1"/>
      <c r="B197" s="4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 x14ac:dyDescent="0.2">
      <c r="A198" s="1"/>
      <c r="B198" s="4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 x14ac:dyDescent="0.2">
      <c r="A199" s="1"/>
      <c r="B199" s="4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">
      <c r="A200" s="1"/>
      <c r="B200" s="4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 x14ac:dyDescent="0.2">
      <c r="A201" s="1"/>
      <c r="B201" s="4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 x14ac:dyDescent="0.2">
      <c r="A202" s="1"/>
      <c r="B202" s="4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">
      <c r="A203" s="1"/>
      <c r="B203" s="4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 x14ac:dyDescent="0.2">
      <c r="A204" s="1"/>
      <c r="B204" s="4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 x14ac:dyDescent="0.2">
      <c r="A205" s="1"/>
      <c r="B205" s="4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">
      <c r="A206" s="1"/>
      <c r="B206" s="4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 x14ac:dyDescent="0.2">
      <c r="A207" s="1"/>
      <c r="B207" s="4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 x14ac:dyDescent="0.2">
      <c r="A208" s="1"/>
      <c r="B208" s="4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">
      <c r="A209" s="1"/>
      <c r="B209" s="4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 x14ac:dyDescent="0.2">
      <c r="A210" s="1"/>
      <c r="B210" s="4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 x14ac:dyDescent="0.2">
      <c r="A211" s="1"/>
      <c r="B211" s="4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">
      <c r="A212" s="1"/>
      <c r="B212" s="4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 x14ac:dyDescent="0.2">
      <c r="A213" s="1"/>
      <c r="B213" s="4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 x14ac:dyDescent="0.2">
      <c r="A214" s="1"/>
      <c r="B214" s="4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">
      <c r="A215" s="1"/>
      <c r="B215" s="4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 x14ac:dyDescent="0.2">
      <c r="A216" s="1"/>
      <c r="B216" s="4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 x14ac:dyDescent="0.2">
      <c r="A217" s="1"/>
      <c r="B217" s="4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">
      <c r="A218" s="1"/>
      <c r="B218" s="4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 x14ac:dyDescent="0.2">
      <c r="A219" s="1"/>
      <c r="B219" s="4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 x14ac:dyDescent="0.2">
      <c r="A220" s="1"/>
      <c r="B220" s="4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C2"/>
    <mergeCell ref="A14:C14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64D06EF7D194F872F94F67900B8F4" ma:contentTypeVersion="15" ma:contentTypeDescription="Create a new document." ma:contentTypeScope="" ma:versionID="0aca55c892c8ee6971b690cd86531d47">
  <xsd:schema xmlns:xsd="http://www.w3.org/2001/XMLSchema" xmlns:xs="http://www.w3.org/2001/XMLSchema" xmlns:p="http://schemas.microsoft.com/office/2006/metadata/properties" xmlns:ns3="e4c792f6-9b24-44c3-80b2-f25c866f80ce" targetNamespace="http://schemas.microsoft.com/office/2006/metadata/properties" ma:root="true" ma:fieldsID="eb7808be91875ec0cf0d579371789c90" ns3:_="">
    <xsd:import namespace="e4c792f6-9b24-44c3-80b2-f25c866f80ce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792f6-9b24-44c3-80b2-f25c866f80c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e4c792f6-9b24-44c3-80b2-f25c866f80ce" xsi:nil="true"/>
    <MigrationWizIdPermissions xmlns="e4c792f6-9b24-44c3-80b2-f25c866f80ce" xsi:nil="true"/>
    <MigrationWizIdDocumentLibraryPermissions xmlns="e4c792f6-9b24-44c3-80b2-f25c866f80ce" xsi:nil="true"/>
    <MigrationWizIdPermissionLevels xmlns="e4c792f6-9b24-44c3-80b2-f25c866f80ce" xsi:nil="true"/>
    <MigrationWizId xmlns="e4c792f6-9b24-44c3-80b2-f25c866f80ce" xsi:nil="true"/>
  </documentManagement>
</p:properties>
</file>

<file path=customXml/itemProps1.xml><?xml version="1.0" encoding="utf-8"?>
<ds:datastoreItem xmlns:ds="http://schemas.openxmlformats.org/officeDocument/2006/customXml" ds:itemID="{A6ECC3B7-B293-4969-9AF3-EF323E4A1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c792f6-9b24-44c3-80b2-f25c866f8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7EF69-CCD0-4970-8714-47FD5E87A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6B25AF-A71D-4A3A-A850-74A4CEFFFB36}">
  <ds:schemaRefs>
    <ds:schemaRef ds:uri="http://purl.org/dc/elements/1.1/"/>
    <ds:schemaRef ds:uri="e4c792f6-9b24-44c3-80b2-f25c866f80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Master</vt:lpstr>
      <vt:lpstr>Rankings</vt:lpstr>
      <vt:lpstr>Prizes</vt:lpstr>
      <vt:lpstr>Final_Rank</vt:lpstr>
      <vt:lpstr>Final_subT</vt:lpstr>
      <vt:lpstr>Prelim1_Rank</vt:lpstr>
      <vt:lpstr>Prelim1_subT</vt:lpstr>
      <vt:lpstr>Prelim2_Rank</vt:lpstr>
      <vt:lpstr>Prelim2_subT</vt:lpstr>
      <vt:lpstr>SemiFinal_Rank</vt:lpstr>
      <vt:lpstr>SemiFinal_tot</vt:lpstr>
      <vt:lpstr>Subjective_Rank</vt:lpstr>
      <vt:lpstr>Subjective_subT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Novick</dc:creator>
  <cp:lastModifiedBy>Hitesh Patel</cp:lastModifiedBy>
  <dcterms:created xsi:type="dcterms:W3CDTF">2019-08-18T15:29:00Z</dcterms:created>
  <dcterms:modified xsi:type="dcterms:W3CDTF">2019-08-28T23:42:40Z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0x01010021864D06EF7D194F872F94F67900B8F4</vt:lpwstr>
  </property>
</Properties>
</file>