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DMON_CHNT/"/>
    </mc:Choice>
  </mc:AlternateContent>
  <xr:revisionPtr revIDLastSave="7" documentId="13_ncr:1_{0BA31DEE-0553-4BC1-BB1B-18EB0CB68D5D}" xr6:coauthVersionLast="47" xr6:coauthVersionMax="47" xr10:uidLastSave="{F629A3B2-EA14-44D6-B30A-7F70DB300327}"/>
  <bookViews>
    <workbookView xWindow="-120" yWindow="-120" windowWidth="20730" windowHeight="11040" xr2:uid="{00000000-000D-0000-FFFF-FFFF00000000}"/>
  </bookViews>
  <sheets>
    <sheet name="SMG" sheetId="3" r:id="rId1"/>
    <sheet name="S vs SMG" sheetId="1" r:id="rId2"/>
    <sheet name="Inflacion" sheetId="2" r:id="rId3"/>
    <sheet name="TPC" sheetId="4" r:id="rId4"/>
  </sheets>
  <definedNames>
    <definedName name="_xlnm.Print_Area" localSheetId="1">'S vs SMG'!$B$2:$H$85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3" l="1"/>
  <c r="E83" i="1" l="1"/>
  <c r="G83" i="1"/>
  <c r="E82" i="1"/>
  <c r="G82" i="1"/>
  <c r="C83" i="1"/>
  <c r="C82" i="1"/>
  <c r="E8" i="3"/>
  <c r="E81" i="1"/>
  <c r="E9" i="3"/>
  <c r="C81" i="1"/>
  <c r="C80" i="1"/>
  <c r="C79" i="1"/>
  <c r="C78" i="1"/>
  <c r="C77" i="1"/>
  <c r="C76" i="1"/>
  <c r="C75" i="1"/>
  <c r="C74" i="1"/>
  <c r="C73" i="1"/>
  <c r="C72" i="1"/>
  <c r="E75" i="1"/>
  <c r="E76" i="1"/>
  <c r="E77" i="1"/>
  <c r="E78" i="1"/>
  <c r="E79" i="1"/>
  <c r="E80" i="1"/>
  <c r="E74" i="1"/>
  <c r="E73" i="1"/>
  <c r="G74" i="1"/>
  <c r="G75" i="1"/>
  <c r="G76" i="1"/>
  <c r="G78" i="1"/>
  <c r="G77" i="1"/>
  <c r="G79" i="1"/>
  <c r="G80" i="1"/>
  <c r="E25" i="3"/>
  <c r="E22" i="3"/>
  <c r="E23" i="3"/>
  <c r="E24" i="3"/>
  <c r="E21" i="3"/>
  <c r="E18" i="3"/>
  <c r="E16" i="3"/>
  <c r="E17" i="3"/>
  <c r="E13" i="3"/>
  <c r="E11" i="3"/>
  <c r="E12" i="3"/>
  <c r="E10" i="3"/>
  <c r="G81" i="1" l="1"/>
  <c r="R9" i="4"/>
  <c r="R21" i="4" s="1"/>
  <c r="R10" i="4"/>
  <c r="R11" i="4"/>
  <c r="R12" i="4"/>
  <c r="R13" i="4"/>
  <c r="R14" i="4"/>
  <c r="R15" i="4"/>
  <c r="R16" i="4"/>
  <c r="R17" i="4"/>
  <c r="R18" i="4"/>
  <c r="R19" i="4"/>
  <c r="R8" i="4"/>
  <c r="K21" i="4"/>
  <c r="E21" i="4"/>
  <c r="F88" i="1" l="1"/>
  <c r="G88" i="1" s="1"/>
  <c r="C88" i="1"/>
  <c r="D88" i="1" s="1"/>
  <c r="E72" i="1"/>
  <c r="G73" i="1"/>
  <c r="D87" i="1"/>
  <c r="G87" i="1"/>
  <c r="D90" i="1" l="1"/>
  <c r="B88" i="1"/>
  <c r="G72" i="1"/>
  <c r="G70" i="1"/>
  <c r="G71" i="1"/>
  <c r="E70" i="1"/>
  <c r="E71" i="1"/>
  <c r="C67" i="1"/>
  <c r="C68" i="1"/>
  <c r="C69" i="1"/>
  <c r="C70" i="1"/>
  <c r="C71" i="1"/>
  <c r="C66" i="1"/>
  <c r="E69" i="1" l="1"/>
  <c r="G69" i="1"/>
  <c r="G68" i="1"/>
  <c r="E68" i="1"/>
  <c r="G67" i="1"/>
  <c r="E67" i="1"/>
  <c r="G66" i="1"/>
  <c r="F65" i="1"/>
  <c r="C65" i="1"/>
  <c r="F64" i="1"/>
  <c r="C64" i="1"/>
  <c r="F63" i="1"/>
  <c r="F62" i="1"/>
  <c r="F61" i="1"/>
  <c r="C61" i="1"/>
  <c r="F60" i="1"/>
  <c r="C60" i="1"/>
  <c r="F59" i="1"/>
  <c r="C59" i="1"/>
  <c r="F58" i="1"/>
  <c r="C58" i="1"/>
  <c r="F57" i="1"/>
  <c r="C57" i="1"/>
  <c r="G56" i="1"/>
  <c r="E56" i="1"/>
  <c r="C56" i="1"/>
  <c r="G55" i="1"/>
  <c r="E55" i="1"/>
  <c r="C55" i="1"/>
  <c r="G54" i="1"/>
  <c r="E54" i="1"/>
  <c r="C54" i="1"/>
  <c r="G53" i="1"/>
  <c r="E53" i="1"/>
  <c r="C53" i="1"/>
  <c r="G52" i="1"/>
  <c r="E52" i="1"/>
  <c r="C52" i="1"/>
  <c r="G51" i="1"/>
  <c r="E51" i="1"/>
  <c r="C51" i="1"/>
  <c r="G50" i="1"/>
  <c r="E50" i="1"/>
  <c r="C50" i="1"/>
  <c r="G49" i="1"/>
  <c r="E49" i="1"/>
  <c r="C49" i="1"/>
  <c r="G48" i="1"/>
  <c r="E48" i="1"/>
  <c r="C48" i="1"/>
  <c r="G47" i="1"/>
  <c r="E47" i="1"/>
  <c r="C47" i="1"/>
  <c r="G46" i="1"/>
  <c r="E46" i="1"/>
  <c r="C46" i="1"/>
  <c r="G45" i="1"/>
  <c r="E45" i="1"/>
  <c r="C45" i="1"/>
  <c r="G44" i="1"/>
  <c r="E44" i="1"/>
  <c r="C44" i="1"/>
  <c r="G43" i="1"/>
  <c r="E43" i="1"/>
  <c r="C43" i="1"/>
  <c r="G42" i="1"/>
  <c r="E42" i="1"/>
  <c r="C42" i="1"/>
  <c r="G41" i="1"/>
  <c r="E41" i="1"/>
  <c r="C41" i="1"/>
  <c r="G40" i="1"/>
  <c r="E40" i="1"/>
  <c r="C40" i="1"/>
  <c r="G39" i="1"/>
  <c r="E39" i="1"/>
  <c r="C39" i="1"/>
  <c r="G38" i="1"/>
  <c r="E38" i="1"/>
  <c r="C38" i="1"/>
  <c r="G37" i="1"/>
  <c r="E37" i="1"/>
  <c r="C37" i="1"/>
  <c r="G36" i="1"/>
  <c r="E36" i="1"/>
  <c r="C36" i="1"/>
  <c r="G35" i="1"/>
  <c r="E35" i="1"/>
  <c r="C35" i="1"/>
  <c r="G34" i="1"/>
  <c r="E34" i="1"/>
  <c r="C34" i="1"/>
  <c r="G33" i="1"/>
  <c r="E33" i="1"/>
  <c r="C33" i="1"/>
  <c r="G32" i="1"/>
  <c r="E32" i="1"/>
  <c r="C32" i="1"/>
  <c r="G31" i="1"/>
  <c r="E31" i="1"/>
  <c r="C31" i="1"/>
  <c r="G30" i="1"/>
  <c r="E30" i="1"/>
  <c r="C30" i="1"/>
  <c r="G29" i="1"/>
  <c r="E29" i="1"/>
  <c r="C29" i="1"/>
  <c r="G28" i="1"/>
  <c r="E28" i="1"/>
  <c r="C28" i="1"/>
  <c r="G27" i="1"/>
  <c r="E27" i="1"/>
  <c r="C27" i="1"/>
  <c r="G26" i="1"/>
  <c r="E26" i="1"/>
  <c r="C26" i="1"/>
  <c r="G25" i="1"/>
  <c r="E25" i="1"/>
  <c r="C25" i="1"/>
  <c r="G24" i="1"/>
  <c r="E24" i="1"/>
  <c r="C24" i="1"/>
  <c r="G23" i="1"/>
  <c r="E23" i="1"/>
  <c r="C23" i="1"/>
  <c r="G22" i="1"/>
  <c r="E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E66" i="1" l="1"/>
  <c r="E59" i="1"/>
  <c r="E61" i="1"/>
  <c r="E64" i="1"/>
  <c r="E58" i="1"/>
  <c r="E60" i="1"/>
  <c r="E62" i="1"/>
  <c r="E63" i="1"/>
  <c r="E65" i="1"/>
  <c r="E57" i="1"/>
  <c r="G57" i="1"/>
  <c r="G58" i="1"/>
  <c r="G59" i="1"/>
  <c r="G60" i="1"/>
  <c r="G61" i="1"/>
  <c r="G62" i="1"/>
  <c r="G63" i="1"/>
  <c r="G64" i="1"/>
  <c r="G65" i="1"/>
</calcChain>
</file>

<file path=xl/sharedStrings.xml><?xml version="1.0" encoding="utf-8"?>
<sst xmlns="http://schemas.openxmlformats.org/spreadsheetml/2006/main" count="248" uniqueCount="147">
  <si>
    <t>Inicio</t>
  </si>
  <si>
    <t>Cambio a Nuevos Pesos.</t>
  </si>
  <si>
    <t>Integracion del Sueldo</t>
  </si>
  <si>
    <t>Gratificación $ 650 p/sem.</t>
  </si>
  <si>
    <t>Inicio en Iteknia., $ 2,500 por semana.</t>
  </si>
  <si>
    <t>Incremento en Nomina, $ 2,600 por semana.</t>
  </si>
  <si>
    <t xml:space="preserve">Min. 4,300 sem. Dif </t>
  </si>
  <si>
    <t>Propuesta a Miguel $ 21,428.50</t>
  </si>
  <si>
    <t>Sueldo Solicitado.</t>
  </si>
  <si>
    <t>Prueba a 3 meses. SOF</t>
  </si>
  <si>
    <t>Vigencia</t>
  </si>
  <si>
    <t>Zona A</t>
  </si>
  <si>
    <t>Zona B</t>
  </si>
  <si>
    <t>Zona C</t>
  </si>
  <si>
    <t>Año</t>
  </si>
  <si>
    <t>Inflacion</t>
  </si>
  <si>
    <t>SMG</t>
  </si>
  <si>
    <t>RESTO</t>
  </si>
  <si>
    <t>UNICA</t>
  </si>
  <si>
    <t>Historico de Salarios Minimos Generales</t>
  </si>
  <si>
    <t>ZLFN</t>
  </si>
  <si>
    <t>Ing. Vicente Cueva Ramirez.</t>
  </si>
  <si>
    <t>Fuente: Comision Nacional de los Salarios Minimos.</t>
  </si>
  <si>
    <t>Historico de inflacion Anual</t>
  </si>
  <si>
    <t>Inflación Anual %</t>
  </si>
  <si>
    <t>Promedio Mensual %</t>
  </si>
  <si>
    <t>Fuente: https://www.inegi.org.mx/app/indicesdeprecios/CalculadoraInflacion.aspx</t>
  </si>
  <si>
    <t>PRESIDENTE</t>
  </si>
  <si>
    <t>Adolfo López Mateos</t>
  </si>
  <si>
    <t>Gustavo Díaz Ordaz</t>
  </si>
  <si>
    <t>Luis Echeverría Álvarez</t>
  </si>
  <si>
    <t>José López Portillo y Pacheco</t>
  </si>
  <si>
    <t>Miguel de la Madrid Hurtado</t>
  </si>
  <si>
    <t>Carlos Salinas de Gortari</t>
  </si>
  <si>
    <t>Ernesto Zedillo Ponce de León</t>
  </si>
  <si>
    <t>Vicente Fox Quesada</t>
  </si>
  <si>
    <t>Felipe Calderón Hinojosa</t>
  </si>
  <si>
    <t>Enrique Peña Nieto</t>
  </si>
  <si>
    <t>Andrés Manuel López Obrador</t>
  </si>
  <si>
    <t>A Dic - 22</t>
  </si>
  <si>
    <t>Se prevee para Diciembre 22</t>
  </si>
  <si>
    <t>ene</t>
  </si>
  <si>
    <t>18.671-19.546</t>
  </si>
  <si>
    <t>feb</t>
  </si>
  <si>
    <t>18.424-19.219</t>
  </si>
  <si>
    <t>mar</t>
  </si>
  <si>
    <t>18.113-18.705</t>
  </si>
  <si>
    <t>abr</t>
  </si>
  <si>
    <t>18.108-18.660</t>
  </si>
  <si>
    <t>may</t>
  </si>
  <si>
    <t>17.905-18.451</t>
  </si>
  <si>
    <t>jun</t>
  </si>
  <si>
    <t>18.134-18.686</t>
  </si>
  <si>
    <t>jul</t>
  </si>
  <si>
    <t>18.410-19.212</t>
  </si>
  <si>
    <t>ago</t>
  </si>
  <si>
    <t>18.085-18.928</t>
  </si>
  <si>
    <t>sep</t>
  </si>
  <si>
    <t>18.360-19.154</t>
  </si>
  <si>
    <t>oct</t>
  </si>
  <si>
    <t>18.030-18.871</t>
  </si>
  <si>
    <t>nov</t>
  </si>
  <si>
    <t>17.897-18.443</t>
  </si>
  <si>
    <t>dic</t>
  </si>
  <si>
    <t>18.011-18.559</t>
  </si>
  <si>
    <t>Mes</t>
  </si>
  <si>
    <t>Min-Máx</t>
  </si>
  <si>
    <t>Final</t>
  </si>
  <si>
    <t>Total,%</t>
  </si>
  <si>
    <t>Pronostico Tipo Cambio USD</t>
  </si>
  <si>
    <t>https://dolarpeso.mx/euro-peso-mexicano</t>
  </si>
  <si>
    <t>PRONOSTICO USD 2023</t>
  </si>
  <si>
    <t>20.947-22.325</t>
  </si>
  <si>
    <t>21.995-22.899</t>
  </si>
  <si>
    <t>22.032-22.704</t>
  </si>
  <si>
    <t>21.465-22.368</t>
  </si>
  <si>
    <t>20.878-21.792</t>
  </si>
  <si>
    <t>20.620-21.248</t>
  </si>
  <si>
    <t>20.697-21.327</t>
  </si>
  <si>
    <t>20.197-21.012</t>
  </si>
  <si>
    <t>19.779-20.505</t>
  </si>
  <si>
    <t>19.186-20.080</t>
  </si>
  <si>
    <t>19.029-19.609</t>
  </si>
  <si>
    <t>18.911-19.487</t>
  </si>
  <si>
    <t>PRONOSTICO EUR 2023</t>
  </si>
  <si>
    <t xml:space="preserve">Fuente: </t>
  </si>
  <si>
    <t>Actualizado:</t>
  </si>
  <si>
    <t>https://preciohoy.com/prevision-euro-cad</t>
  </si>
  <si>
    <t>https://dolarpeso.mx</t>
  </si>
  <si>
    <t>VMA IT Support</t>
  </si>
  <si>
    <t>0.643-0.680</t>
  </si>
  <si>
    <t>0.624-0.653</t>
  </si>
  <si>
    <t>0.629-0.648</t>
  </si>
  <si>
    <t>0.613-0.638</t>
  </si>
  <si>
    <t>0.608-0.626</t>
  </si>
  <si>
    <t>0.617-0.646</t>
  </si>
  <si>
    <t>0.634-0.653</t>
  </si>
  <si>
    <t>0.639-0.662</t>
  </si>
  <si>
    <t>0.652-0.680</t>
  </si>
  <si>
    <t>0.662-0.682</t>
  </si>
  <si>
    <t>0.667-0.687</t>
  </si>
  <si>
    <t>Mes,%</t>
  </si>
  <si>
    <t>PRONOSTICO CAN 2023 (CAN-EUR)</t>
  </si>
  <si>
    <t>MXP</t>
  </si>
  <si>
    <t>Pronostico Tipo Cambio EUR</t>
  </si>
  <si>
    <t>Pronostico Tipo Cambio CAN</t>
  </si>
  <si>
    <t>PROMEDIO</t>
  </si>
  <si>
    <t>Propuesta para Tipo de Cambio Monetario</t>
  </si>
  <si>
    <t>MONEDA</t>
  </si>
  <si>
    <t>CAN</t>
  </si>
  <si>
    <t>USD</t>
  </si>
  <si>
    <t>EUR</t>
  </si>
  <si>
    <t>ESTANDAR
ACTUAL</t>
  </si>
  <si>
    <t>HOY
5/DIC/2022</t>
  </si>
  <si>
    <t>PRONOSTICO
2023</t>
  </si>
  <si>
    <r>
      <t>Enero 2023:</t>
    </r>
    <r>
      <rPr>
        <sz val="11"/>
        <color rgb="FF333333"/>
        <rFont val="Roboto"/>
      </rPr>
      <t> min: 24.58 - max: 30.04 Average: 27.31</t>
    </r>
  </si>
  <si>
    <r>
      <t>Febrero 2023:</t>
    </r>
    <r>
      <rPr>
        <sz val="11"/>
        <color rgb="FF333333"/>
        <rFont val="Roboto"/>
      </rPr>
      <t> min: 24.6 - max: 30.06 Average: 27.33</t>
    </r>
  </si>
  <si>
    <r>
      <t>Marzo 2023:</t>
    </r>
    <r>
      <rPr>
        <sz val="11"/>
        <color rgb="FF333333"/>
        <rFont val="Roboto"/>
      </rPr>
      <t> min: 24.61 - max: 30.08 Average: 27.345</t>
    </r>
  </si>
  <si>
    <r>
      <t>Abril 2023:</t>
    </r>
    <r>
      <rPr>
        <sz val="11"/>
        <color rgb="FF333333"/>
        <rFont val="Roboto"/>
      </rPr>
      <t> min: 24.63 - max: 30.1 Average: 27.365</t>
    </r>
  </si>
  <si>
    <r>
      <t>Mayo 2023:</t>
    </r>
    <r>
      <rPr>
        <sz val="11"/>
        <color rgb="FF333333"/>
        <rFont val="Roboto"/>
      </rPr>
      <t> min: 24.65 - max: 30.12 Average: 27.385</t>
    </r>
  </si>
  <si>
    <r>
      <t>Junio ​ 2023:</t>
    </r>
    <r>
      <rPr>
        <sz val="11"/>
        <color rgb="FF333333"/>
        <rFont val="Roboto"/>
      </rPr>
      <t> min: 24.66 - max: 30.14 Average: 27.4</t>
    </r>
  </si>
  <si>
    <r>
      <t>Julio 2023:</t>
    </r>
    <r>
      <rPr>
        <sz val="11"/>
        <color rgb="FF333333"/>
        <rFont val="Roboto"/>
      </rPr>
      <t> min: 24.68 - max: 30.16 Average: 27.42</t>
    </r>
  </si>
  <si>
    <r>
      <t>Agosto 2023:</t>
    </r>
    <r>
      <rPr>
        <sz val="11"/>
        <color rgb="FF333333"/>
        <rFont val="Roboto"/>
      </rPr>
      <t> min: 24.7 - max: 30.18 Average: 27.44</t>
    </r>
  </si>
  <si>
    <r>
      <t>Septiembre 2023:</t>
    </r>
    <r>
      <rPr>
        <sz val="11"/>
        <color rgb="FF333333"/>
        <rFont val="Roboto"/>
      </rPr>
      <t> min: 24.71 - max: 30.2 Average: 27.455</t>
    </r>
  </si>
  <si>
    <r>
      <t>Octubre 2023:</t>
    </r>
    <r>
      <rPr>
        <sz val="11"/>
        <color rgb="FF333333"/>
        <rFont val="Roboto"/>
      </rPr>
      <t> min: 24.73 - max: 30.22 Average: 27.475</t>
    </r>
  </si>
  <si>
    <r>
      <t>Noviembre 2023:</t>
    </r>
    <r>
      <rPr>
        <sz val="11"/>
        <color rgb="FF333333"/>
        <rFont val="Roboto"/>
      </rPr>
      <t> min: 24.74 - max: 30.24 Average: 27.49</t>
    </r>
  </si>
  <si>
    <r>
      <t>Diciembre 2023:</t>
    </r>
    <r>
      <rPr>
        <sz val="11"/>
        <color rgb="FF333333"/>
        <rFont val="Roboto"/>
      </rPr>
      <t> min: 24.76 - max: 30.26 Average: 27.51</t>
    </r>
  </si>
  <si>
    <t>https://www.gob.mx/conasami/documentos/tabla-de-salarios-minimos-generales-y-profesionales-por-areas-geograficas</t>
  </si>
  <si>
    <t xml:space="preserve"> </t>
  </si>
  <si>
    <t>VMA it support</t>
  </si>
  <si>
    <t>Presupuesto y Control Financiero</t>
  </si>
  <si>
    <t>Fecha
Modif</t>
  </si>
  <si>
    <t>Incremento
%</t>
  </si>
  <si>
    <t>Sueldo
Diario</t>
  </si>
  <si>
    <t>Incremento
Salario
%</t>
  </si>
  <si>
    <t>Pago 
al
Dia</t>
  </si>
  <si>
    <t>Veces
de
S.M.G.</t>
  </si>
  <si>
    <t>Resumen de Sueldo &amp; SMG</t>
  </si>
  <si>
    <t>Notas</t>
  </si>
  <si>
    <t>Quedo fijo en GDL</t>
  </si>
  <si>
    <t>Fabrica a medio tiempo y desde casa COVID</t>
  </si>
  <si>
    <t>(Ingremento a diario de 1,700 dia aprox 50 mes)</t>
  </si>
  <si>
    <t>A Oct 2023</t>
  </si>
  <si>
    <t>Se prevee para Diciembre 23</t>
  </si>
  <si>
    <t>Andrés Manuel López Obrador/ Claudia S.</t>
  </si>
  <si>
    <t>Zarkin $ 1,000.
Iteknia $ 296.70
Renta $ 78.30
Pension $ 700.00</t>
  </si>
  <si>
    <t>Actualizado: 12 de Diciembre del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</si>
</sst>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_ &quot;$&quot;\ * #,##0.00_ ;_ &quot;$&quot;\ * \-#,##0.00_ ;_ &quot;$&quot;\ * &quot;-&quot;??_ ;_ @_ "/>
    <numFmt numFmtId="165" formatCode="[$-F800]dddd\,\ mmmm\ dd\,\ yyyy"/>
    <numFmt numFmtId="166" formatCode="ddd\-dd\-mmm\-yy"/>
  </numFmts>
  <fonts count="22" x14ac:knownFonts="1">
    <font>
      <sz val="10"/>
      <name val="Times New Roman"/>
    </font>
    <font>
      <sz val="10"/>
      <name val="Times New Roman"/>
      <family val="1"/>
    </font>
    <font>
      <sz val="10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color rgb="FF3333FF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3333FF"/>
      <name val="Arial"/>
      <family val="2"/>
    </font>
    <font>
      <u/>
      <sz val="10"/>
      <color theme="10"/>
      <name val="Times New Roman"/>
      <family val="1"/>
    </font>
    <font>
      <b/>
      <sz val="12"/>
      <name val="Arial"/>
      <family val="2"/>
    </font>
    <font>
      <sz val="12"/>
      <color rgb="FF333333"/>
      <name val="Segoe UI"/>
      <family val="2"/>
    </font>
    <font>
      <b/>
      <sz val="11"/>
      <color rgb="FF333333"/>
      <name val="Roboto"/>
    </font>
    <font>
      <sz val="11"/>
      <color rgb="FF333333"/>
      <name val="Roboto"/>
    </font>
    <font>
      <b/>
      <sz val="16"/>
      <color theme="1"/>
      <name val="Arial"/>
      <family val="2"/>
    </font>
    <font>
      <b/>
      <sz val="14"/>
      <color rgb="FF0000CC"/>
      <name val="Arial"/>
      <family val="2"/>
    </font>
    <font>
      <b/>
      <sz val="10"/>
      <color rgb="FF0000CC"/>
      <name val="Arial"/>
      <family val="2"/>
    </font>
    <font>
      <sz val="11"/>
      <color rgb="FF585050"/>
      <name val="Arial"/>
      <family val="2"/>
    </font>
    <font>
      <b/>
      <sz val="1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EEF3F3"/>
        <bgColor indexed="64"/>
      </patternFill>
    </fill>
    <fill>
      <patternFill patternType="solid">
        <fgColor rgb="FFCCFF66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dott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64">
    <xf numFmtId="0" fontId="0" fillId="0" borderId="0" xfId="0"/>
    <xf numFmtId="165" fontId="0" fillId="0" borderId="0" xfId="0" applyNumberFormat="1"/>
    <xf numFmtId="165" fontId="4" fillId="4" borderId="11" xfId="0" applyNumberFormat="1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 wrapText="1"/>
    </xf>
    <xf numFmtId="165" fontId="2" fillId="0" borderId="12" xfId="0" applyNumberFormat="1" applyFont="1" applyBorder="1" applyAlignment="1">
      <alignment wrapText="1"/>
    </xf>
    <xf numFmtId="44" fontId="2" fillId="0" borderId="12" xfId="0" applyNumberFormat="1" applyFont="1" applyBorder="1" applyAlignment="1">
      <alignment horizontal="center" wrapText="1"/>
    </xf>
    <xf numFmtId="44" fontId="3" fillId="0" borderId="12" xfId="0" applyNumberFormat="1" applyFont="1" applyBorder="1" applyAlignment="1">
      <alignment wrapText="1"/>
    </xf>
    <xf numFmtId="0" fontId="0" fillId="3" borderId="0" xfId="0" applyFill="1"/>
    <xf numFmtId="44" fontId="0" fillId="0" borderId="0" xfId="0" applyNumberForma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/>
    <xf numFmtId="0" fontId="7" fillId="3" borderId="13" xfId="0" applyFont="1" applyFill="1" applyBorder="1" applyAlignment="1">
      <alignment horizontal="center" vertical="center"/>
    </xf>
    <xf numFmtId="10" fontId="7" fillId="3" borderId="13" xfId="2" applyNumberFormat="1" applyFont="1" applyFill="1" applyBorder="1" applyAlignment="1">
      <alignment horizontal="center" vertical="center"/>
    </xf>
    <xf numFmtId="0" fontId="7" fillId="3" borderId="13" xfId="0" applyFont="1" applyFill="1" applyBorder="1"/>
    <xf numFmtId="0" fontId="8" fillId="5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6" borderId="15" xfId="0" applyFont="1" applyFill="1" applyBorder="1" applyAlignment="1">
      <alignment vertical="center" wrapText="1"/>
    </xf>
    <xf numFmtId="10" fontId="9" fillId="6" borderId="15" xfId="0" applyNumberFormat="1" applyFont="1" applyFill="1" applyBorder="1" applyAlignment="1">
      <alignment vertical="center" wrapText="1"/>
    </xf>
    <xf numFmtId="165" fontId="11" fillId="7" borderId="11" xfId="0" applyNumberFormat="1" applyFont="1" applyFill="1" applyBorder="1" applyAlignment="1">
      <alignment horizontal="center" wrapText="1"/>
    </xf>
    <xf numFmtId="0" fontId="12" fillId="3" borderId="9" xfId="3" applyFill="1" applyBorder="1" applyAlignment="1">
      <alignment horizontal="left"/>
    </xf>
    <xf numFmtId="165" fontId="11" fillId="7" borderId="1" xfId="0" applyNumberFormat="1" applyFont="1" applyFill="1" applyBorder="1" applyAlignment="1">
      <alignment horizontal="center" wrapText="1"/>
    </xf>
    <xf numFmtId="0" fontId="12" fillId="3" borderId="0" xfId="3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0" fillId="3" borderId="8" xfId="0" applyFill="1" applyBorder="1"/>
    <xf numFmtId="0" fontId="0" fillId="3" borderId="10" xfId="0" applyFill="1" applyBorder="1"/>
    <xf numFmtId="0" fontId="10" fillId="6" borderId="15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14" fontId="7" fillId="3" borderId="0" xfId="0" applyNumberFormat="1" applyFont="1" applyFill="1" applyAlignment="1">
      <alignment horizontal="left" wrapText="1"/>
    </xf>
    <xf numFmtId="0" fontId="6" fillId="3" borderId="9" xfId="0" applyFont="1" applyFill="1" applyBorder="1" applyAlignment="1">
      <alignment horizontal="left" wrapText="1"/>
    </xf>
    <xf numFmtId="0" fontId="7" fillId="3" borderId="2" xfId="0" applyFont="1" applyFill="1" applyBorder="1" applyAlignment="1">
      <alignment horizontal="left" vertical="center" wrapText="1"/>
    </xf>
    <xf numFmtId="165" fontId="11" fillId="7" borderId="11" xfId="0" applyNumberFormat="1" applyFont="1" applyFill="1" applyBorder="1" applyAlignment="1">
      <alignment horizontal="center" vertical="center" wrapText="1"/>
    </xf>
    <xf numFmtId="44" fontId="5" fillId="3" borderId="0" xfId="0" applyNumberFormat="1" applyFont="1" applyFill="1" applyAlignment="1">
      <alignment horizontal="left" wrapText="1"/>
    </xf>
    <xf numFmtId="44" fontId="6" fillId="3" borderId="0" xfId="0" applyNumberFormat="1" applyFont="1" applyFill="1" applyAlignment="1">
      <alignment horizontal="left" wrapText="1"/>
    </xf>
    <xf numFmtId="44" fontId="6" fillId="3" borderId="9" xfId="0" applyNumberFormat="1" applyFont="1" applyFill="1" applyBorder="1" applyAlignment="1">
      <alignment horizontal="left" wrapText="1"/>
    </xf>
    <xf numFmtId="44" fontId="11" fillId="7" borderId="1" xfId="0" applyNumberFormat="1" applyFont="1" applyFill="1" applyBorder="1" applyAlignment="1">
      <alignment horizontal="center" wrapText="1"/>
    </xf>
    <xf numFmtId="44" fontId="10" fillId="6" borderId="15" xfId="0" applyNumberFormat="1" applyFont="1" applyFill="1" applyBorder="1" applyAlignment="1">
      <alignment vertical="center" wrapText="1"/>
    </xf>
    <xf numFmtId="44" fontId="11" fillId="7" borderId="11" xfId="0" applyNumberFormat="1" applyFont="1" applyFill="1" applyBorder="1" applyAlignment="1">
      <alignment horizontal="center" wrapText="1"/>
    </xf>
    <xf numFmtId="0" fontId="9" fillId="6" borderId="15" xfId="0" applyFont="1" applyFill="1" applyBorder="1" applyAlignment="1">
      <alignment horizontal="center" vertical="center" wrapText="1"/>
    </xf>
    <xf numFmtId="44" fontId="9" fillId="6" borderId="15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44" fontId="7" fillId="0" borderId="0" xfId="0" applyNumberFormat="1" applyFont="1"/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/>
    </xf>
    <xf numFmtId="44" fontId="7" fillId="0" borderId="13" xfId="0" applyNumberFormat="1" applyFont="1" applyBorder="1"/>
    <xf numFmtId="0" fontId="8" fillId="8" borderId="13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wrapText="1"/>
    </xf>
    <xf numFmtId="44" fontId="8" fillId="8" borderId="13" xfId="0" applyNumberFormat="1" applyFont="1" applyFill="1" applyBorder="1" applyAlignment="1">
      <alignment horizontal="center" vertical="center" wrapText="1"/>
    </xf>
    <xf numFmtId="0" fontId="14" fillId="9" borderId="17" xfId="0" applyFont="1" applyFill="1" applyBorder="1" applyAlignment="1">
      <alignment horizontal="center" wrapText="1"/>
    </xf>
    <xf numFmtId="0" fontId="15" fillId="0" borderId="0" xfId="0" applyFont="1"/>
    <xf numFmtId="10" fontId="3" fillId="0" borderId="12" xfId="2" applyNumberFormat="1" applyFont="1" applyBorder="1" applyAlignment="1">
      <alignment horizontal="center" wrapText="1"/>
    </xf>
    <xf numFmtId="165" fontId="4" fillId="4" borderId="1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44" fontId="3" fillId="0" borderId="18" xfId="0" applyNumberFormat="1" applyFont="1" applyBorder="1" applyAlignment="1">
      <alignment wrapText="1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2" xfId="0" applyFont="1" applyFill="1" applyBorder="1" applyAlignment="1">
      <alignment wrapText="1"/>
    </xf>
    <xf numFmtId="0" fontId="5" fillId="3" borderId="8" xfId="0" applyFont="1" applyFill="1" applyBorder="1" applyAlignment="1">
      <alignment wrapText="1"/>
    </xf>
    <xf numFmtId="0" fontId="6" fillId="3" borderId="0" xfId="0" applyFont="1" applyFill="1" applyAlignment="1">
      <alignment horizontal="center"/>
    </xf>
    <xf numFmtId="0" fontId="17" fillId="3" borderId="0" xfId="0" applyFont="1" applyFill="1"/>
    <xf numFmtId="0" fontId="6" fillId="3" borderId="0" xfId="0" applyFont="1" applyFill="1"/>
    <xf numFmtId="0" fontId="18" fillId="3" borderId="0" xfId="0" applyFont="1" applyFill="1"/>
    <xf numFmtId="0" fontId="2" fillId="0" borderId="0" xfId="0" applyFont="1"/>
    <xf numFmtId="15" fontId="2" fillId="0" borderId="0" xfId="0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164" fontId="2" fillId="0" borderId="0" xfId="1" applyFont="1" applyAlignment="1">
      <alignment horizontal="center"/>
    </xf>
    <xf numFmtId="40" fontId="2" fillId="0" borderId="0" xfId="0" applyNumberFormat="1" applyFont="1" applyAlignment="1">
      <alignment horizontal="center"/>
    </xf>
    <xf numFmtId="164" fontId="2" fillId="0" borderId="0" xfId="1" applyFont="1"/>
    <xf numFmtId="164" fontId="2" fillId="2" borderId="0" xfId="1" applyFont="1" applyFill="1" applyBorder="1" applyAlignment="1">
      <alignment horizontal="center"/>
    </xf>
    <xf numFmtId="44" fontId="2" fillId="0" borderId="0" xfId="0" applyNumberFormat="1" applyFont="1"/>
    <xf numFmtId="40" fontId="2" fillId="2" borderId="4" xfId="0" applyNumberFormat="1" applyFont="1" applyFill="1" applyBorder="1" applyAlignment="1">
      <alignment horizontal="center" vertical="center"/>
    </xf>
    <xf numFmtId="164" fontId="2" fillId="3" borderId="4" xfId="1" applyFont="1" applyFill="1" applyBorder="1" applyAlignment="1">
      <alignment horizontal="center" vertical="center"/>
    </xf>
    <xf numFmtId="9" fontId="2" fillId="0" borderId="0" xfId="2" applyFont="1"/>
    <xf numFmtId="8" fontId="20" fillId="0" borderId="0" xfId="0" applyNumberFormat="1" applyFont="1" applyAlignment="1">
      <alignment horizontal="center" wrapText="1"/>
    </xf>
    <xf numFmtId="15" fontId="2" fillId="3" borderId="0" xfId="0" applyNumberFormat="1" applyFont="1" applyFill="1" applyAlignment="1">
      <alignment horizontal="center"/>
    </xf>
    <xf numFmtId="10" fontId="2" fillId="3" borderId="0" xfId="2" applyNumberFormat="1" applyFont="1" applyFill="1" applyAlignment="1">
      <alignment horizontal="center"/>
    </xf>
    <xf numFmtId="164" fontId="2" fillId="3" borderId="0" xfId="1" applyFont="1" applyFill="1" applyAlignment="1">
      <alignment horizontal="center"/>
    </xf>
    <xf numFmtId="40" fontId="2" fillId="3" borderId="0" xfId="0" applyNumberFormat="1" applyFont="1" applyFill="1" applyAlignment="1">
      <alignment horizontal="center"/>
    </xf>
    <xf numFmtId="0" fontId="2" fillId="3" borderId="0" xfId="0" applyFont="1" applyFill="1"/>
    <xf numFmtId="10" fontId="4" fillId="3" borderId="4" xfId="2" applyNumberFormat="1" applyFont="1" applyFill="1" applyBorder="1" applyAlignment="1">
      <alignment horizontal="center" wrapText="1"/>
    </xf>
    <xf numFmtId="10" fontId="4" fillId="3" borderId="4" xfId="2" applyNumberFormat="1" applyFont="1" applyFill="1" applyBorder="1" applyAlignment="1">
      <alignment horizontal="center" vertical="center"/>
    </xf>
    <xf numFmtId="9" fontId="4" fillId="3" borderId="4" xfId="2" applyFont="1" applyFill="1" applyBorder="1" applyAlignment="1">
      <alignment horizontal="center" wrapText="1"/>
    </xf>
    <xf numFmtId="0" fontId="19" fillId="10" borderId="26" xfId="0" applyFont="1" applyFill="1" applyBorder="1" applyAlignment="1">
      <alignment horizontal="center" vertical="center" wrapText="1"/>
    </xf>
    <xf numFmtId="10" fontId="2" fillId="2" borderId="13" xfId="2" applyNumberFormat="1" applyFont="1" applyFill="1" applyBorder="1" applyAlignment="1">
      <alignment horizontal="center"/>
    </xf>
    <xf numFmtId="164" fontId="2" fillId="2" borderId="13" xfId="1" applyFont="1" applyFill="1" applyBorder="1" applyAlignment="1">
      <alignment horizontal="center"/>
    </xf>
    <xf numFmtId="40" fontId="2" fillId="2" borderId="13" xfId="0" applyNumberFormat="1" applyFont="1" applyFill="1" applyBorder="1" applyAlignment="1">
      <alignment horizontal="center"/>
    </xf>
    <xf numFmtId="0" fontId="2" fillId="2" borderId="13" xfId="0" applyFont="1" applyFill="1" applyBorder="1"/>
    <xf numFmtId="164" fontId="2" fillId="2" borderId="13" xfId="1" applyFont="1" applyFill="1" applyBorder="1"/>
    <xf numFmtId="10" fontId="2" fillId="3" borderId="13" xfId="2" applyNumberFormat="1" applyFont="1" applyFill="1" applyBorder="1" applyAlignment="1">
      <alignment horizontal="center"/>
    </xf>
    <xf numFmtId="164" fontId="2" fillId="3" borderId="13" xfId="1" applyFont="1" applyFill="1" applyBorder="1" applyAlignment="1">
      <alignment horizontal="center"/>
    </xf>
    <xf numFmtId="40" fontId="2" fillId="3" borderId="13" xfId="0" applyNumberFormat="1" applyFont="1" applyFill="1" applyBorder="1" applyAlignment="1">
      <alignment horizontal="center"/>
    </xf>
    <xf numFmtId="0" fontId="2" fillId="3" borderId="13" xfId="0" applyFont="1" applyFill="1" applyBorder="1"/>
    <xf numFmtId="10" fontId="2" fillId="2" borderId="13" xfId="2" applyNumberFormat="1" applyFont="1" applyFill="1" applyBorder="1" applyAlignment="1">
      <alignment horizontal="center" vertical="center"/>
    </xf>
    <xf numFmtId="164" fontId="2" fillId="2" borderId="13" xfId="1" applyFont="1" applyFill="1" applyBorder="1" applyAlignment="1">
      <alignment horizontal="center" vertical="center"/>
    </xf>
    <xf numFmtId="40" fontId="2" fillId="2" borderId="13" xfId="0" applyNumberFormat="1" applyFont="1" applyFill="1" applyBorder="1" applyAlignment="1">
      <alignment horizontal="center" vertical="center"/>
    </xf>
    <xf numFmtId="10" fontId="2" fillId="2" borderId="13" xfId="2" applyNumberFormat="1" applyFont="1" applyFill="1" applyBorder="1" applyAlignment="1">
      <alignment horizontal="center" vertical="center" wrapText="1"/>
    </xf>
    <xf numFmtId="164" fontId="2" fillId="3" borderId="13" xfId="1" applyFont="1" applyFill="1" applyBorder="1" applyAlignment="1">
      <alignment horizontal="center" vertical="center"/>
    </xf>
    <xf numFmtId="10" fontId="2" fillId="3" borderId="13" xfId="2" applyNumberFormat="1" applyFont="1" applyFill="1" applyBorder="1" applyAlignment="1">
      <alignment horizontal="center" vertical="center"/>
    </xf>
    <xf numFmtId="40" fontId="2" fillId="3" borderId="13" xfId="0" applyNumberFormat="1" applyFont="1" applyFill="1" applyBorder="1" applyAlignment="1">
      <alignment horizontal="center" vertical="center"/>
    </xf>
    <xf numFmtId="10" fontId="2" fillId="3" borderId="13" xfId="2" applyNumberFormat="1" applyFont="1" applyFill="1" applyBorder="1" applyAlignment="1">
      <alignment horizontal="center" wrapText="1"/>
    </xf>
    <xf numFmtId="166" fontId="19" fillId="10" borderId="26" xfId="0" applyNumberFormat="1" applyFont="1" applyFill="1" applyBorder="1" applyAlignment="1">
      <alignment horizontal="center" vertical="center" wrapText="1"/>
    </xf>
    <xf numFmtId="166" fontId="2" fillId="2" borderId="13" xfId="0" applyNumberFormat="1" applyFont="1" applyFill="1" applyBorder="1" applyAlignment="1">
      <alignment horizontal="center"/>
    </xf>
    <xf numFmtId="166" fontId="2" fillId="3" borderId="13" xfId="0" applyNumberFormat="1" applyFont="1" applyFill="1" applyBorder="1" applyAlignment="1">
      <alignment horizontal="center"/>
    </xf>
    <xf numFmtId="166" fontId="2" fillId="2" borderId="13" xfId="0" applyNumberFormat="1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wrapText="1"/>
    </xf>
    <xf numFmtId="0" fontId="7" fillId="0" borderId="13" xfId="0" applyFont="1" applyBorder="1" applyAlignment="1">
      <alignment horizontal="center" vertical="center"/>
    </xf>
    <xf numFmtId="10" fontId="7" fillId="0" borderId="13" xfId="2" applyNumberFormat="1" applyFont="1" applyFill="1" applyBorder="1" applyAlignment="1">
      <alignment horizontal="center" vertical="center"/>
    </xf>
    <xf numFmtId="0" fontId="7" fillId="0" borderId="13" xfId="0" applyFont="1" applyBorder="1"/>
    <xf numFmtId="10" fontId="0" fillId="0" borderId="0" xfId="0" applyNumberFormat="1" applyAlignment="1">
      <alignment horizontal="center"/>
    </xf>
    <xf numFmtId="0" fontId="6" fillId="3" borderId="3" xfId="0" applyFont="1" applyFill="1" applyBorder="1" applyAlignment="1">
      <alignment horizontal="center" wrapText="1"/>
    </xf>
    <xf numFmtId="0" fontId="6" fillId="3" borderId="9" xfId="0" applyFont="1" applyFill="1" applyBorder="1" applyAlignment="1">
      <alignment horizontal="center" wrapText="1"/>
    </xf>
    <xf numFmtId="0" fontId="6" fillId="3" borderId="10" xfId="0" applyFont="1" applyFill="1" applyBorder="1" applyAlignment="1">
      <alignment horizontal="center" wrapText="1"/>
    </xf>
    <xf numFmtId="165" fontId="6" fillId="3" borderId="5" xfId="0" applyNumberFormat="1" applyFont="1" applyFill="1" applyBorder="1" applyAlignment="1">
      <alignment horizontal="center"/>
    </xf>
    <xf numFmtId="165" fontId="6" fillId="3" borderId="6" xfId="0" applyNumberFormat="1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18" fillId="3" borderId="2" xfId="0" applyNumberFormat="1" applyFont="1" applyFill="1" applyBorder="1" applyAlignment="1">
      <alignment horizontal="center" vertical="center" wrapText="1"/>
    </xf>
    <xf numFmtId="165" fontId="18" fillId="3" borderId="0" xfId="0" applyNumberFormat="1" applyFont="1" applyFill="1" applyAlignment="1">
      <alignment horizontal="center" vertical="center" wrapText="1"/>
    </xf>
    <xf numFmtId="165" fontId="18" fillId="3" borderId="8" xfId="0" applyNumberFormat="1" applyFont="1" applyFill="1" applyBorder="1" applyAlignment="1">
      <alignment horizontal="center" vertical="center" wrapText="1"/>
    </xf>
    <xf numFmtId="0" fontId="18" fillId="3" borderId="24" xfId="0" applyFont="1" applyFill="1" applyBorder="1" applyAlignment="1">
      <alignment horizontal="center"/>
    </xf>
    <xf numFmtId="0" fontId="18" fillId="3" borderId="0" xfId="0" applyFont="1" applyFill="1" applyAlignment="1">
      <alignment horizontal="center"/>
    </xf>
    <xf numFmtId="0" fontId="18" fillId="3" borderId="25" xfId="0" applyFont="1" applyFill="1" applyBorder="1" applyAlignment="1">
      <alignment horizontal="center"/>
    </xf>
    <xf numFmtId="165" fontId="2" fillId="3" borderId="22" xfId="0" applyNumberFormat="1" applyFont="1" applyFill="1" applyBorder="1" applyAlignment="1">
      <alignment horizontal="center"/>
    </xf>
    <xf numFmtId="165" fontId="2" fillId="3" borderId="16" xfId="0" applyNumberFormat="1" applyFont="1" applyFill="1" applyBorder="1" applyAlignment="1">
      <alignment horizontal="center"/>
    </xf>
    <xf numFmtId="165" fontId="2" fillId="3" borderId="23" xfId="0" applyNumberFormat="1" applyFont="1" applyFill="1" applyBorder="1" applyAlignment="1">
      <alignment horizontal="center"/>
    </xf>
    <xf numFmtId="15" fontId="21" fillId="2" borderId="19" xfId="0" applyNumberFormat="1" applyFont="1" applyFill="1" applyBorder="1" applyAlignment="1">
      <alignment horizontal="center"/>
    </xf>
    <xf numFmtId="15" fontId="21" fillId="2" borderId="20" xfId="0" applyNumberFormat="1" applyFont="1" applyFill="1" applyBorder="1" applyAlignment="1">
      <alignment horizontal="center"/>
    </xf>
    <xf numFmtId="15" fontId="21" fillId="2" borderId="21" xfId="0" applyNumberFormat="1" applyFont="1" applyFill="1" applyBorder="1" applyAlignment="1">
      <alignment horizontal="center"/>
    </xf>
    <xf numFmtId="15" fontId="6" fillId="2" borderId="24" xfId="0" applyNumberFormat="1" applyFont="1" applyFill="1" applyBorder="1" applyAlignment="1">
      <alignment horizontal="center"/>
    </xf>
    <xf numFmtId="15" fontId="6" fillId="2" borderId="0" xfId="0" applyNumberFormat="1" applyFont="1" applyFill="1" applyAlignment="1">
      <alignment horizontal="center"/>
    </xf>
    <xf numFmtId="15" fontId="6" fillId="2" borderId="25" xfId="0" applyNumberFormat="1" applyFont="1" applyFill="1" applyBorder="1" applyAlignment="1">
      <alignment horizontal="center"/>
    </xf>
    <xf numFmtId="165" fontId="5" fillId="3" borderId="5" xfId="0" applyNumberFormat="1" applyFont="1" applyFill="1" applyBorder="1" applyAlignment="1">
      <alignment horizontal="center" vertical="center"/>
    </xf>
    <xf numFmtId="165" fontId="5" fillId="3" borderId="6" xfId="0" applyNumberFormat="1" applyFont="1" applyFill="1" applyBorder="1" applyAlignment="1">
      <alignment horizontal="center" vertical="center"/>
    </xf>
    <xf numFmtId="165" fontId="5" fillId="3" borderId="7" xfId="0" applyNumberFormat="1" applyFont="1" applyFill="1" applyBorder="1" applyAlignment="1">
      <alignment horizontal="center"/>
    </xf>
    <xf numFmtId="165" fontId="6" fillId="3" borderId="2" xfId="0" applyNumberFormat="1" applyFont="1" applyFill="1" applyBorder="1" applyAlignment="1">
      <alignment horizontal="center" vertical="center" wrapText="1"/>
    </xf>
    <xf numFmtId="165" fontId="6" fillId="3" borderId="0" xfId="0" applyNumberFormat="1" applyFont="1" applyFill="1" applyAlignment="1">
      <alignment horizontal="center" vertical="center" wrapText="1"/>
    </xf>
    <xf numFmtId="165" fontId="6" fillId="3" borderId="8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8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3" borderId="9" xfId="0" applyFont="1" applyFill="1" applyBorder="1" applyAlignment="1">
      <alignment horizontal="right" vertical="center" wrapText="1"/>
    </xf>
    <xf numFmtId="165" fontId="6" fillId="3" borderId="9" xfId="0" applyNumberFormat="1" applyFont="1" applyFill="1" applyBorder="1" applyAlignment="1">
      <alignment horizontal="center" vertical="center" wrapText="1"/>
    </xf>
    <xf numFmtId="165" fontId="6" fillId="3" borderId="10" xfId="0" applyNumberFormat="1" applyFont="1" applyFill="1" applyBorder="1" applyAlignment="1">
      <alignment horizontal="center" vertical="center" wrapText="1"/>
    </xf>
    <xf numFmtId="165" fontId="7" fillId="0" borderId="16" xfId="0" applyNumberFormat="1" applyFont="1" applyBorder="1" applyAlignment="1">
      <alignment horizontal="center"/>
    </xf>
    <xf numFmtId="165" fontId="5" fillId="3" borderId="5" xfId="0" applyNumberFormat="1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65" fontId="6" fillId="3" borderId="2" xfId="0" applyNumberFormat="1" applyFont="1" applyFill="1" applyBorder="1" applyAlignment="1">
      <alignment horizontal="center" vertical="center"/>
    </xf>
    <xf numFmtId="165" fontId="6" fillId="3" borderId="0" xfId="0" applyNumberFormat="1" applyFont="1" applyFill="1" applyAlignment="1">
      <alignment horizontal="center" vertical="center"/>
    </xf>
    <xf numFmtId="165" fontId="6" fillId="3" borderId="8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 vertical="center"/>
    </xf>
    <xf numFmtId="0" fontId="7" fillId="0" borderId="13" xfId="0" applyFont="1" applyFill="1" applyBorder="1"/>
    <xf numFmtId="0" fontId="0" fillId="0" borderId="0" xfId="0" applyFill="1"/>
    <xf numFmtId="10" fontId="0" fillId="0" borderId="0" xfId="2" applyNumberFormat="1" applyFont="1" applyFill="1" applyAlignment="1">
      <alignment horizontal="center"/>
    </xf>
    <xf numFmtId="166" fontId="2" fillId="0" borderId="13" xfId="0" applyNumberFormat="1" applyFont="1" applyFill="1" applyBorder="1" applyAlignment="1">
      <alignment horizontal="center"/>
    </xf>
    <xf numFmtId="10" fontId="2" fillId="0" borderId="13" xfId="2" applyNumberFormat="1" applyFont="1" applyFill="1" applyBorder="1" applyAlignment="1">
      <alignment horizontal="center" vertical="center"/>
    </xf>
    <xf numFmtId="164" fontId="2" fillId="0" borderId="13" xfId="1" applyFont="1" applyFill="1" applyBorder="1" applyAlignment="1">
      <alignment horizontal="center" vertical="center"/>
    </xf>
    <xf numFmtId="40" fontId="2" fillId="0" borderId="13" xfId="0" applyNumberFormat="1" applyFont="1" applyFill="1" applyBorder="1" applyAlignment="1">
      <alignment horizontal="center" vertical="center"/>
    </xf>
    <xf numFmtId="10" fontId="2" fillId="0" borderId="13" xfId="2" applyNumberFormat="1" applyFont="1" applyFill="1" applyBorder="1" applyAlignment="1">
      <alignment horizont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99FF66"/>
      <color rgb="FF3333FF"/>
      <color rgb="FFCCFF33"/>
      <color rgb="FFFFFF66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1</xdr:row>
      <xdr:rowOff>87668</xdr:rowOff>
    </xdr:from>
    <xdr:to>
      <xdr:col>2</xdr:col>
      <xdr:colOff>129502</xdr:colOff>
      <xdr:row>4</xdr:row>
      <xdr:rowOff>26263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CD59A4-76DC-4119-A644-0BF8EA9FD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4981" y="256187"/>
          <a:ext cx="547137" cy="6493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22</xdr:row>
      <xdr:rowOff>47625</xdr:rowOff>
    </xdr:from>
    <xdr:to>
      <xdr:col>16</xdr:col>
      <xdr:colOff>9525</xdr:colOff>
      <xdr:row>27</xdr:row>
      <xdr:rowOff>133350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16A10A37-ACA2-A3E6-5162-68978CF75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8943975"/>
          <a:ext cx="460057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olarpeso.mx/euro-peso-mexicano" TargetMode="External"/><Relationship Id="rId1" Type="http://schemas.openxmlformats.org/officeDocument/2006/relationships/hyperlink" Target="https://dolarpeso.mx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72"/>
  <sheetViews>
    <sheetView showGridLines="0" tabSelected="1" workbookViewId="0">
      <pane ySplit="6" topLeftCell="A7" activePane="bottomLeft" state="frozen"/>
      <selection pane="bottomLeft" activeCell="E7" sqref="E7"/>
    </sheetView>
  </sheetViews>
  <sheetFormatPr baseColWidth="10" defaultRowHeight="12.75" x14ac:dyDescent="0.2"/>
  <cols>
    <col min="1" max="1" width="6" customWidth="1"/>
    <col min="2" max="2" width="39.33203125" style="1" customWidth="1"/>
    <col min="3" max="5" width="18.83203125" customWidth="1"/>
  </cols>
  <sheetData>
    <row r="2" spans="2:6" ht="18" x14ac:dyDescent="0.25">
      <c r="B2" s="117" t="s">
        <v>129</v>
      </c>
      <c r="C2" s="118"/>
      <c r="D2" s="118"/>
      <c r="E2" s="119"/>
    </row>
    <row r="3" spans="2:6" ht="26.25" customHeight="1" x14ac:dyDescent="0.2">
      <c r="B3" s="120" t="s">
        <v>19</v>
      </c>
      <c r="C3" s="121"/>
      <c r="D3" s="121"/>
      <c r="E3" s="122"/>
    </row>
    <row r="4" spans="2:6" ht="18" customHeight="1" x14ac:dyDescent="0.25">
      <c r="B4" s="60" t="s">
        <v>22</v>
      </c>
      <c r="C4" s="59" t="s">
        <v>127</v>
      </c>
      <c r="D4" s="58"/>
      <c r="E4" s="61"/>
      <c r="F4" s="42" t="s">
        <v>128</v>
      </c>
    </row>
    <row r="5" spans="2:6" ht="18" customHeight="1" x14ac:dyDescent="0.25">
      <c r="B5" s="114" t="s">
        <v>146</v>
      </c>
      <c r="C5" s="115"/>
      <c r="D5" s="115"/>
      <c r="E5" s="116"/>
    </row>
    <row r="6" spans="2:6" ht="15" x14ac:dyDescent="0.25">
      <c r="B6" s="55" t="s">
        <v>10</v>
      </c>
      <c r="C6" s="109" t="s">
        <v>17</v>
      </c>
      <c r="D6" s="56" t="s">
        <v>20</v>
      </c>
      <c r="E6" s="57"/>
    </row>
    <row r="7" spans="2:6" ht="15" x14ac:dyDescent="0.25">
      <c r="B7" s="4">
        <v>45658</v>
      </c>
      <c r="C7" s="5">
        <v>278.8</v>
      </c>
      <c r="D7" s="5">
        <v>419.88</v>
      </c>
      <c r="E7" s="54">
        <f>+(C7-C8)/C8</f>
        <v>0.11999357249025833</v>
      </c>
    </row>
    <row r="8" spans="2:6" ht="15" x14ac:dyDescent="0.25">
      <c r="B8" s="4">
        <v>45292</v>
      </c>
      <c r="C8" s="5">
        <v>248.93</v>
      </c>
      <c r="D8" s="5">
        <v>374.89</v>
      </c>
      <c r="E8" s="54">
        <f>+(C8-C9)/C9</f>
        <v>0.20000964134207486</v>
      </c>
    </row>
    <row r="9" spans="2:6" ht="15" x14ac:dyDescent="0.25">
      <c r="B9" s="4">
        <v>44927</v>
      </c>
      <c r="C9" s="5">
        <v>207.44</v>
      </c>
      <c r="D9" s="5">
        <v>312.41000000000003</v>
      </c>
      <c r="E9" s="54">
        <f>+(C9-C10)/C10</f>
        <v>0.19997686122519809</v>
      </c>
    </row>
    <row r="10" spans="2:6" ht="15" x14ac:dyDescent="0.25">
      <c r="B10" s="4">
        <v>44562</v>
      </c>
      <c r="C10" s="5">
        <v>172.87</v>
      </c>
      <c r="D10" s="5">
        <v>207.44</v>
      </c>
      <c r="E10" s="54">
        <f>+(C10-C11)/C11</f>
        <v>0.21997177134791826</v>
      </c>
    </row>
    <row r="11" spans="2:6" ht="15" x14ac:dyDescent="0.25">
      <c r="B11" s="4">
        <v>44197</v>
      </c>
      <c r="C11" s="5">
        <v>141.69999999999999</v>
      </c>
      <c r="D11" s="5">
        <v>213.39</v>
      </c>
      <c r="E11" s="54">
        <f t="shared" ref="E11:E12" si="0">+(C11-C12)/C12</f>
        <v>0.14997565330303514</v>
      </c>
    </row>
    <row r="12" spans="2:6" ht="15" x14ac:dyDescent="0.25">
      <c r="B12" s="4">
        <v>43831</v>
      </c>
      <c r="C12" s="5">
        <v>123.22</v>
      </c>
      <c r="D12" s="5">
        <v>185.56</v>
      </c>
      <c r="E12" s="54">
        <f t="shared" si="0"/>
        <v>0.20003895597974281</v>
      </c>
    </row>
    <row r="13" spans="2:6" ht="15" x14ac:dyDescent="0.25">
      <c r="B13" s="4">
        <v>43466</v>
      </c>
      <c r="C13" s="5">
        <v>102.68</v>
      </c>
      <c r="D13" s="5">
        <v>176.72</v>
      </c>
      <c r="E13" s="54">
        <f>+(C13-C16)/C16</f>
        <v>0.1620642824807606</v>
      </c>
    </row>
    <row r="14" spans="2:6" ht="15" x14ac:dyDescent="0.25">
      <c r="B14" s="4"/>
      <c r="C14" s="5"/>
      <c r="D14" s="5"/>
      <c r="E14" s="6"/>
    </row>
    <row r="15" spans="2:6" ht="15" x14ac:dyDescent="0.25">
      <c r="B15" s="2" t="s">
        <v>10</v>
      </c>
      <c r="C15" s="108" t="s">
        <v>18</v>
      </c>
      <c r="D15" s="5"/>
      <c r="E15" s="6"/>
    </row>
    <row r="16" spans="2:6" ht="15" x14ac:dyDescent="0.25">
      <c r="B16" s="4">
        <v>43101</v>
      </c>
      <c r="C16" s="5">
        <v>88.36</v>
      </c>
      <c r="D16" s="5"/>
      <c r="E16" s="54">
        <f>+(C16-C17)/C17</f>
        <v>0.10394802598700641</v>
      </c>
    </row>
    <row r="17" spans="2:5" ht="15" x14ac:dyDescent="0.25">
      <c r="B17" s="4">
        <v>42736</v>
      </c>
      <c r="C17" s="5">
        <v>80.040000000000006</v>
      </c>
      <c r="D17" s="5"/>
      <c r="E17" s="54">
        <f t="shared" ref="E17" si="1">+(C17-C18)/C18</f>
        <v>9.5837897042716308E-2</v>
      </c>
    </row>
    <row r="18" spans="2:5" ht="15" x14ac:dyDescent="0.25">
      <c r="B18" s="4">
        <v>42370</v>
      </c>
      <c r="C18" s="5">
        <v>73.040000000000006</v>
      </c>
      <c r="D18" s="5"/>
      <c r="E18" s="54">
        <f>+(C18-C21)/C21</f>
        <v>4.1940085592011588E-2</v>
      </c>
    </row>
    <row r="19" spans="2:5" x14ac:dyDescent="0.2">
      <c r="B19" s="4"/>
      <c r="C19" s="5"/>
      <c r="D19" s="5"/>
      <c r="E19" s="5"/>
    </row>
    <row r="20" spans="2:5" x14ac:dyDescent="0.2">
      <c r="B20" s="2" t="s">
        <v>10</v>
      </c>
      <c r="C20" s="3" t="s">
        <v>11</v>
      </c>
      <c r="D20" s="108" t="s">
        <v>12</v>
      </c>
      <c r="E20" s="5"/>
    </row>
    <row r="21" spans="2:5" ht="15" x14ac:dyDescent="0.25">
      <c r="B21" s="4">
        <v>42095</v>
      </c>
      <c r="C21" s="5">
        <v>70.099999999999994</v>
      </c>
      <c r="D21" s="5">
        <v>68.28</v>
      </c>
      <c r="E21" s="54">
        <f t="shared" ref="E21:E24" si="2">+(C21-C22)/C22</f>
        <v>0</v>
      </c>
    </row>
    <row r="22" spans="2:5" ht="15" x14ac:dyDescent="0.25">
      <c r="B22" s="4">
        <v>42005</v>
      </c>
      <c r="C22" s="5">
        <v>70.099999999999994</v>
      </c>
      <c r="D22" s="5">
        <v>66.45</v>
      </c>
      <c r="E22" s="54">
        <f t="shared" si="2"/>
        <v>4.1759548224104444E-2</v>
      </c>
    </row>
    <row r="23" spans="2:5" ht="15" x14ac:dyDescent="0.25">
      <c r="B23" s="4">
        <v>41640</v>
      </c>
      <c r="C23" s="5">
        <v>67.290000000000006</v>
      </c>
      <c r="D23" s="5">
        <v>63.77</v>
      </c>
      <c r="E23" s="54">
        <f t="shared" si="2"/>
        <v>3.9067325509573828E-2</v>
      </c>
    </row>
    <row r="24" spans="2:5" ht="15" x14ac:dyDescent="0.25">
      <c r="B24" s="4">
        <v>41275</v>
      </c>
      <c r="C24" s="5">
        <v>64.760000000000005</v>
      </c>
      <c r="D24" s="5">
        <v>61.38</v>
      </c>
      <c r="E24" s="54">
        <f t="shared" si="2"/>
        <v>3.89860420343335E-2</v>
      </c>
    </row>
    <row r="25" spans="2:5" ht="15" x14ac:dyDescent="0.25">
      <c r="B25" s="4">
        <v>41240</v>
      </c>
      <c r="C25" s="5">
        <v>62.33</v>
      </c>
      <c r="D25" s="5">
        <v>59.08</v>
      </c>
      <c r="E25" s="54">
        <f>+(C25-C28)/C28</f>
        <v>0</v>
      </c>
    </row>
    <row r="26" spans="2:5" ht="15" x14ac:dyDescent="0.25">
      <c r="B26" s="4"/>
      <c r="C26" s="5"/>
      <c r="D26" s="5"/>
      <c r="E26" s="6"/>
    </row>
    <row r="27" spans="2:5" x14ac:dyDescent="0.2">
      <c r="B27" s="2" t="s">
        <v>10</v>
      </c>
      <c r="C27" s="3" t="s">
        <v>11</v>
      </c>
      <c r="D27" s="108" t="s">
        <v>12</v>
      </c>
      <c r="E27" s="3" t="s">
        <v>13</v>
      </c>
    </row>
    <row r="28" spans="2:5" x14ac:dyDescent="0.2">
      <c r="B28" s="4">
        <v>40909</v>
      </c>
      <c r="C28" s="5">
        <v>62.33</v>
      </c>
      <c r="D28" s="5">
        <v>60.57</v>
      </c>
      <c r="E28" s="5">
        <v>59.08</v>
      </c>
    </row>
    <row r="29" spans="2:5" x14ac:dyDescent="0.2">
      <c r="B29" s="4">
        <v>40544</v>
      </c>
      <c r="C29" s="5">
        <v>59.82</v>
      </c>
      <c r="D29" s="5">
        <v>58.13</v>
      </c>
      <c r="E29" s="5">
        <v>56.7</v>
      </c>
    </row>
    <row r="30" spans="2:5" x14ac:dyDescent="0.2">
      <c r="B30" s="4">
        <v>40179</v>
      </c>
      <c r="C30" s="5">
        <v>57.46</v>
      </c>
      <c r="D30" s="5">
        <v>55.84</v>
      </c>
      <c r="E30" s="5">
        <v>54.47</v>
      </c>
    </row>
    <row r="31" spans="2:5" x14ac:dyDescent="0.2">
      <c r="B31" s="4">
        <v>39814</v>
      </c>
      <c r="C31" s="5">
        <v>54.8</v>
      </c>
      <c r="D31" s="5">
        <v>53.26</v>
      </c>
      <c r="E31" s="5">
        <v>51.95</v>
      </c>
    </row>
    <row r="32" spans="2:5" x14ac:dyDescent="0.2">
      <c r="B32" s="4">
        <v>39448</v>
      </c>
      <c r="C32" s="5">
        <v>52.59</v>
      </c>
      <c r="D32" s="5">
        <v>50.96</v>
      </c>
      <c r="E32" s="5">
        <v>49.5</v>
      </c>
    </row>
    <row r="33" spans="2:5" x14ac:dyDescent="0.2">
      <c r="B33" s="4">
        <v>39083</v>
      </c>
      <c r="C33" s="5">
        <v>50.57</v>
      </c>
      <c r="D33" s="5">
        <v>49</v>
      </c>
      <c r="E33" s="5">
        <v>47.6</v>
      </c>
    </row>
    <row r="34" spans="2:5" x14ac:dyDescent="0.2">
      <c r="B34" s="4">
        <v>38718</v>
      </c>
      <c r="C34" s="5">
        <v>48.67</v>
      </c>
      <c r="D34" s="5">
        <v>47.16</v>
      </c>
      <c r="E34" s="5">
        <v>45.81</v>
      </c>
    </row>
    <row r="35" spans="2:5" x14ac:dyDescent="0.2">
      <c r="B35" s="4">
        <v>38353</v>
      </c>
      <c r="C35" s="5">
        <v>46.8</v>
      </c>
      <c r="D35" s="5">
        <v>45.35</v>
      </c>
      <c r="E35" s="5">
        <v>44.05</v>
      </c>
    </row>
    <row r="36" spans="2:5" x14ac:dyDescent="0.2">
      <c r="B36" s="4">
        <v>37987</v>
      </c>
      <c r="C36" s="5">
        <v>45.24</v>
      </c>
      <c r="D36" s="5">
        <v>43.73</v>
      </c>
      <c r="E36" s="5">
        <v>42.11</v>
      </c>
    </row>
    <row r="37" spans="2:5" x14ac:dyDescent="0.2">
      <c r="B37" s="4">
        <v>37622</v>
      </c>
      <c r="C37" s="5">
        <v>43.65</v>
      </c>
      <c r="D37" s="5">
        <v>41.85</v>
      </c>
      <c r="E37" s="5">
        <v>40.299999999999997</v>
      </c>
    </row>
    <row r="38" spans="2:5" x14ac:dyDescent="0.2">
      <c r="B38" s="4">
        <v>37257</v>
      </c>
      <c r="C38" s="5">
        <v>42.15</v>
      </c>
      <c r="D38" s="5">
        <v>40.1</v>
      </c>
      <c r="E38" s="5">
        <v>38.299999999999997</v>
      </c>
    </row>
    <row r="39" spans="2:5" x14ac:dyDescent="0.2">
      <c r="B39" s="4">
        <v>36892</v>
      </c>
      <c r="C39" s="5">
        <v>40.35</v>
      </c>
      <c r="D39" s="5">
        <v>37.950000000000003</v>
      </c>
      <c r="E39" s="5">
        <v>35.85</v>
      </c>
    </row>
    <row r="40" spans="2:5" x14ac:dyDescent="0.2">
      <c r="B40" s="4">
        <v>36526</v>
      </c>
      <c r="C40" s="5">
        <v>37.9</v>
      </c>
      <c r="D40" s="5">
        <v>35.1</v>
      </c>
      <c r="E40" s="5">
        <v>32.700000000000003</v>
      </c>
    </row>
    <row r="41" spans="2:5" x14ac:dyDescent="0.2">
      <c r="B41" s="4">
        <v>36132</v>
      </c>
      <c r="C41" s="5">
        <v>34.450000000000003</v>
      </c>
      <c r="D41" s="5">
        <v>31.9</v>
      </c>
      <c r="E41" s="5">
        <v>29.7</v>
      </c>
    </row>
    <row r="42" spans="2:5" x14ac:dyDescent="0.2">
      <c r="B42" s="4">
        <v>35796</v>
      </c>
      <c r="C42" s="5">
        <v>30.2</v>
      </c>
      <c r="D42" s="5">
        <v>28</v>
      </c>
      <c r="E42" s="5">
        <v>26.05</v>
      </c>
    </row>
    <row r="43" spans="2:5" x14ac:dyDescent="0.2">
      <c r="B43" s="4">
        <v>35402</v>
      </c>
      <c r="C43" s="5">
        <v>26.45</v>
      </c>
      <c r="D43" s="5">
        <v>24.5</v>
      </c>
      <c r="E43" s="5">
        <v>22.5</v>
      </c>
    </row>
    <row r="44" spans="2:5" x14ac:dyDescent="0.2">
      <c r="B44" s="4">
        <v>35156</v>
      </c>
      <c r="C44" s="5">
        <v>22.6</v>
      </c>
      <c r="D44" s="5">
        <v>20.95</v>
      </c>
      <c r="E44" s="5">
        <v>19.05</v>
      </c>
    </row>
    <row r="45" spans="2:5" x14ac:dyDescent="0.2">
      <c r="B45" s="4">
        <v>35037</v>
      </c>
      <c r="C45" s="5">
        <v>20.149999999999999</v>
      </c>
      <c r="D45" s="5">
        <v>18.7</v>
      </c>
      <c r="E45" s="5">
        <v>17</v>
      </c>
    </row>
    <row r="46" spans="2:5" x14ac:dyDescent="0.2">
      <c r="B46" s="4">
        <v>34790</v>
      </c>
      <c r="C46" s="5">
        <v>18.3</v>
      </c>
      <c r="D46" s="5">
        <v>17</v>
      </c>
      <c r="E46" s="5">
        <v>15.44</v>
      </c>
    </row>
    <row r="47" spans="2:5" x14ac:dyDescent="0.2">
      <c r="B47" s="4">
        <v>34700</v>
      </c>
      <c r="C47" s="5">
        <v>16.34</v>
      </c>
      <c r="D47" s="5">
        <v>15.18</v>
      </c>
      <c r="E47" s="5">
        <v>13.79</v>
      </c>
    </row>
    <row r="48" spans="2:5" x14ac:dyDescent="0.2">
      <c r="B48" s="4">
        <v>34335</v>
      </c>
      <c r="C48" s="5">
        <v>15.27</v>
      </c>
      <c r="D48" s="5">
        <v>14.19</v>
      </c>
      <c r="E48" s="5">
        <v>12.89</v>
      </c>
    </row>
    <row r="49" spans="2:5" x14ac:dyDescent="0.2">
      <c r="B49" s="4">
        <v>33970</v>
      </c>
      <c r="C49" s="5">
        <v>14.27</v>
      </c>
      <c r="D49" s="5">
        <v>13.26</v>
      </c>
      <c r="E49" s="5">
        <v>12.05</v>
      </c>
    </row>
    <row r="50" spans="2:5" x14ac:dyDescent="0.2">
      <c r="B50" s="4">
        <v>33553</v>
      </c>
      <c r="C50" s="5">
        <v>13330</v>
      </c>
      <c r="D50" s="5">
        <v>12320</v>
      </c>
      <c r="E50" s="5">
        <v>11115</v>
      </c>
    </row>
    <row r="51" spans="2:5" x14ac:dyDescent="0.2">
      <c r="B51" s="4">
        <v>33193</v>
      </c>
      <c r="C51" s="5">
        <v>11900</v>
      </c>
      <c r="D51" s="5">
        <v>11000</v>
      </c>
      <c r="E51" s="5">
        <v>9920</v>
      </c>
    </row>
    <row r="52" spans="2:5" x14ac:dyDescent="0.2">
      <c r="B52" s="4">
        <v>32846</v>
      </c>
      <c r="C52" s="5">
        <v>10080</v>
      </c>
      <c r="D52" s="5">
        <v>9325</v>
      </c>
      <c r="E52" s="5">
        <v>8405</v>
      </c>
    </row>
    <row r="53" spans="2:5" x14ac:dyDescent="0.2">
      <c r="B53" s="4">
        <v>32690</v>
      </c>
      <c r="C53" s="5">
        <v>9160</v>
      </c>
      <c r="D53" s="5">
        <v>8475</v>
      </c>
      <c r="E53" s="5">
        <v>7640</v>
      </c>
    </row>
    <row r="54" spans="2:5" x14ac:dyDescent="0.2">
      <c r="B54" s="4">
        <v>32509</v>
      </c>
      <c r="C54" s="5">
        <v>8640</v>
      </c>
      <c r="D54" s="5">
        <v>7995</v>
      </c>
      <c r="E54" s="5">
        <v>7205</v>
      </c>
    </row>
    <row r="55" spans="2:5" x14ac:dyDescent="0.2">
      <c r="B55" s="4">
        <v>32203</v>
      </c>
      <c r="C55" s="5">
        <v>8000</v>
      </c>
      <c r="D55" s="5">
        <v>7405</v>
      </c>
      <c r="E55" s="5">
        <v>6670</v>
      </c>
    </row>
    <row r="56" spans="2:5" x14ac:dyDescent="0.2">
      <c r="B56" s="4">
        <v>32143</v>
      </c>
      <c r="C56" s="5">
        <v>7765</v>
      </c>
      <c r="D56" s="5">
        <v>7190</v>
      </c>
      <c r="E56" s="5">
        <v>6475</v>
      </c>
    </row>
    <row r="57" spans="2:5" x14ac:dyDescent="0.2">
      <c r="B57" s="4">
        <v>32127</v>
      </c>
      <c r="C57" s="5">
        <v>6470</v>
      </c>
      <c r="D57" s="5">
        <v>5990</v>
      </c>
      <c r="E57" s="5">
        <v>5395</v>
      </c>
    </row>
    <row r="58" spans="2:5" x14ac:dyDescent="0.2">
      <c r="B58" s="4">
        <v>32051</v>
      </c>
      <c r="C58" s="5">
        <v>5625</v>
      </c>
      <c r="D58" s="5">
        <v>5210</v>
      </c>
      <c r="E58" s="5">
        <v>4690</v>
      </c>
    </row>
    <row r="59" spans="2:5" x14ac:dyDescent="0.2">
      <c r="B59" s="4">
        <v>31959</v>
      </c>
      <c r="C59" s="5">
        <v>4500</v>
      </c>
      <c r="D59" s="5">
        <v>4165</v>
      </c>
      <c r="E59" s="5">
        <v>3750</v>
      </c>
    </row>
    <row r="60" spans="2:5" x14ac:dyDescent="0.2">
      <c r="B60" s="4">
        <v>31868</v>
      </c>
      <c r="C60" s="5">
        <v>3660</v>
      </c>
      <c r="D60" s="5">
        <v>3385</v>
      </c>
      <c r="E60" s="5">
        <v>3045</v>
      </c>
    </row>
    <row r="61" spans="2:5" x14ac:dyDescent="0.2">
      <c r="B61" s="4">
        <v>31778</v>
      </c>
      <c r="C61" s="5">
        <v>3050</v>
      </c>
      <c r="D61" s="5">
        <v>2820</v>
      </c>
      <c r="E61" s="5">
        <v>2535</v>
      </c>
    </row>
    <row r="62" spans="2:5" x14ac:dyDescent="0.2">
      <c r="B62" s="4">
        <v>31707</v>
      </c>
      <c r="C62" s="5">
        <v>2480</v>
      </c>
      <c r="D62" s="5">
        <v>2290</v>
      </c>
      <c r="E62" s="5">
        <v>2060</v>
      </c>
    </row>
    <row r="63" spans="2:5" x14ac:dyDescent="0.2">
      <c r="B63" s="4">
        <v>31564</v>
      </c>
      <c r="C63" s="5">
        <v>2065</v>
      </c>
      <c r="D63" s="5">
        <v>1900</v>
      </c>
      <c r="E63" s="5">
        <v>1675</v>
      </c>
    </row>
    <row r="64" spans="2:5" x14ac:dyDescent="0.2">
      <c r="B64" s="4">
        <v>31413</v>
      </c>
      <c r="C64" s="5">
        <v>1650</v>
      </c>
      <c r="D64" s="5">
        <v>1520</v>
      </c>
      <c r="E64" s="5">
        <v>1340</v>
      </c>
    </row>
    <row r="65" spans="2:5" x14ac:dyDescent="0.2">
      <c r="B65" s="4">
        <v>31202</v>
      </c>
      <c r="C65" s="5">
        <v>1250</v>
      </c>
      <c r="D65" s="5">
        <v>1150</v>
      </c>
      <c r="E65" s="5">
        <v>1015</v>
      </c>
    </row>
    <row r="66" spans="2:5" x14ac:dyDescent="0.2">
      <c r="B66" s="4">
        <v>31048</v>
      </c>
      <c r="C66" s="5">
        <v>1060</v>
      </c>
      <c r="D66" s="5">
        <v>975</v>
      </c>
      <c r="E66" s="5">
        <v>860</v>
      </c>
    </row>
    <row r="67" spans="2:5" x14ac:dyDescent="0.2">
      <c r="B67" s="4">
        <v>30844</v>
      </c>
      <c r="C67" s="5">
        <v>816</v>
      </c>
      <c r="D67" s="5">
        <v>750</v>
      </c>
      <c r="E67" s="5">
        <v>660</v>
      </c>
    </row>
    <row r="68" spans="2:5" x14ac:dyDescent="0.2">
      <c r="B68" s="4">
        <v>30682</v>
      </c>
      <c r="C68" s="5">
        <v>680</v>
      </c>
      <c r="D68" s="5">
        <v>625</v>
      </c>
      <c r="E68" s="5">
        <v>550</v>
      </c>
    </row>
    <row r="69" spans="2:5" x14ac:dyDescent="0.2">
      <c r="B69" s="4">
        <v>30481</v>
      </c>
      <c r="C69" s="5">
        <v>523</v>
      </c>
      <c r="D69" s="5">
        <v>478</v>
      </c>
      <c r="E69" s="5">
        <v>421</v>
      </c>
    </row>
    <row r="70" spans="2:5" x14ac:dyDescent="0.2">
      <c r="B70" s="4">
        <v>30317</v>
      </c>
      <c r="C70" s="5">
        <v>455</v>
      </c>
      <c r="D70" s="5">
        <v>415</v>
      </c>
      <c r="E70" s="5">
        <v>365</v>
      </c>
    </row>
    <row r="71" spans="2:5" x14ac:dyDescent="0.2">
      <c r="B71" s="4">
        <v>30256</v>
      </c>
      <c r="C71" s="5">
        <v>364</v>
      </c>
      <c r="D71" s="5">
        <v>358</v>
      </c>
      <c r="E71" s="5">
        <v>332</v>
      </c>
    </row>
    <row r="72" spans="2:5" x14ac:dyDescent="0.2">
      <c r="B72" s="4">
        <v>29952</v>
      </c>
      <c r="C72" s="5">
        <v>280</v>
      </c>
      <c r="D72" s="5">
        <v>275</v>
      </c>
      <c r="E72" s="5">
        <v>255</v>
      </c>
    </row>
  </sheetData>
  <mergeCells count="3">
    <mergeCell ref="B5:E5"/>
    <mergeCell ref="B2:E2"/>
    <mergeCell ref="B3:E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Q92"/>
  <sheetViews>
    <sheetView showGridLines="0" zoomScale="130" zoomScaleNormal="130" workbookViewId="0">
      <pane ySplit="6" topLeftCell="A81" activePane="bottomLeft" state="frozen"/>
      <selection activeCell="D20" sqref="D20"/>
      <selection pane="bottomLeft" activeCell="D82" sqref="D82"/>
    </sheetView>
  </sheetViews>
  <sheetFormatPr baseColWidth="10" defaultRowHeight="12.75" x14ac:dyDescent="0.2"/>
  <cols>
    <col min="1" max="1" width="3.1640625" style="66" customWidth="1"/>
    <col min="2" max="2" width="15.6640625" style="67" bestFit="1" customWidth="1"/>
    <col min="3" max="3" width="13.83203125" style="68" customWidth="1"/>
    <col min="4" max="4" width="13.5" style="69" customWidth="1"/>
    <col min="5" max="5" width="13.83203125" style="68" customWidth="1"/>
    <col min="6" max="6" width="14.5" style="69" customWidth="1"/>
    <col min="7" max="7" width="13.1640625" style="70" customWidth="1"/>
    <col min="8" max="8" width="45.33203125" style="66" customWidth="1"/>
    <col min="9" max="9" width="24.83203125" style="66" customWidth="1"/>
    <col min="10" max="10" width="8.33203125" style="66" customWidth="1"/>
    <col min="11" max="11" width="12" style="66"/>
    <col min="12" max="12" width="17" style="66" customWidth="1"/>
    <col min="13" max="16384" width="12" style="66"/>
  </cols>
  <sheetData>
    <row r="2" spans="2:17" ht="20.25" x14ac:dyDescent="0.3">
      <c r="B2" s="129" t="s">
        <v>129</v>
      </c>
      <c r="C2" s="130"/>
      <c r="D2" s="130"/>
      <c r="E2" s="130"/>
      <c r="F2" s="130"/>
      <c r="G2" s="130"/>
      <c r="H2" s="131"/>
      <c r="I2" s="63"/>
      <c r="J2" s="63"/>
      <c r="K2" s="63"/>
      <c r="L2" s="63"/>
      <c r="M2" s="63"/>
      <c r="N2" s="63"/>
      <c r="O2" s="63"/>
      <c r="P2" s="63"/>
      <c r="Q2" s="63"/>
    </row>
    <row r="3" spans="2:17" ht="18" x14ac:dyDescent="0.25">
      <c r="B3" s="132" t="s">
        <v>130</v>
      </c>
      <c r="C3" s="133"/>
      <c r="D3" s="133"/>
      <c r="E3" s="133"/>
      <c r="F3" s="133"/>
      <c r="G3" s="133"/>
      <c r="H3" s="134"/>
      <c r="I3" s="64"/>
      <c r="J3" s="64"/>
      <c r="K3" s="64"/>
      <c r="L3" s="64"/>
      <c r="M3" s="64"/>
      <c r="N3" s="64"/>
      <c r="O3" s="64"/>
      <c r="P3" s="64"/>
      <c r="Q3" s="64"/>
    </row>
    <row r="4" spans="2:17" ht="18" x14ac:dyDescent="0.25">
      <c r="B4" s="123" t="s">
        <v>137</v>
      </c>
      <c r="C4" s="124"/>
      <c r="D4" s="124"/>
      <c r="E4" s="124"/>
      <c r="F4" s="124"/>
      <c r="G4" s="124"/>
      <c r="H4" s="125"/>
      <c r="I4" s="62"/>
      <c r="J4" s="62"/>
      <c r="K4" s="62"/>
      <c r="L4" s="62"/>
      <c r="M4" s="62"/>
      <c r="N4" s="62"/>
      <c r="O4" s="62"/>
      <c r="P4" s="62"/>
      <c r="Q4" s="62"/>
    </row>
    <row r="5" spans="2:17" ht="18" x14ac:dyDescent="0.25">
      <c r="B5" s="126">
        <v>44901</v>
      </c>
      <c r="C5" s="127"/>
      <c r="D5" s="127"/>
      <c r="E5" s="127"/>
      <c r="F5" s="127"/>
      <c r="G5" s="127"/>
      <c r="H5" s="128"/>
      <c r="I5" s="62"/>
      <c r="J5" s="62"/>
      <c r="K5" s="62"/>
      <c r="L5" s="62"/>
      <c r="M5" s="62"/>
      <c r="N5" s="62"/>
      <c r="O5" s="62"/>
      <c r="P5" s="62"/>
      <c r="Q5" s="62"/>
    </row>
    <row r="6" spans="2:17" ht="38.25" x14ac:dyDescent="0.25">
      <c r="B6" s="104" t="s">
        <v>131</v>
      </c>
      <c r="C6" s="86" t="s">
        <v>132</v>
      </c>
      <c r="D6" s="86" t="s">
        <v>133</v>
      </c>
      <c r="E6" s="86" t="s">
        <v>134</v>
      </c>
      <c r="F6" s="86" t="s">
        <v>135</v>
      </c>
      <c r="G6" s="86" t="s">
        <v>136</v>
      </c>
      <c r="H6" s="86" t="s">
        <v>138</v>
      </c>
      <c r="I6" s="65"/>
      <c r="J6" s="65"/>
      <c r="K6" s="65"/>
      <c r="L6" s="65"/>
      <c r="M6" s="65"/>
      <c r="N6" s="65"/>
      <c r="O6" s="65"/>
      <c r="P6" s="65"/>
      <c r="Q6" s="65"/>
    </row>
    <row r="7" spans="2:17" x14ac:dyDescent="0.2">
      <c r="B7" s="105">
        <v>30317</v>
      </c>
      <c r="C7" s="87">
        <v>0</v>
      </c>
      <c r="D7" s="88">
        <v>415</v>
      </c>
      <c r="E7" s="87">
        <v>0</v>
      </c>
      <c r="F7" s="88">
        <v>0</v>
      </c>
      <c r="G7" s="89">
        <f>+F7/D7</f>
        <v>0</v>
      </c>
      <c r="H7" s="90"/>
    </row>
    <row r="8" spans="2:17" x14ac:dyDescent="0.2">
      <c r="B8" s="105">
        <v>30481</v>
      </c>
      <c r="C8" s="87">
        <f t="shared" ref="C8:E25" si="0">+(D8-D7)/D7</f>
        <v>0.15180722891566265</v>
      </c>
      <c r="D8" s="88">
        <v>478</v>
      </c>
      <c r="E8" s="87">
        <v>0</v>
      </c>
      <c r="F8" s="88">
        <v>0</v>
      </c>
      <c r="G8" s="89">
        <f t="shared" ref="G8:G68" si="1">+F8/D8</f>
        <v>0</v>
      </c>
      <c r="H8" s="90"/>
    </row>
    <row r="9" spans="2:17" x14ac:dyDescent="0.2">
      <c r="B9" s="105">
        <v>30682</v>
      </c>
      <c r="C9" s="87">
        <f t="shared" si="0"/>
        <v>0.30753138075313807</v>
      </c>
      <c r="D9" s="88">
        <v>625</v>
      </c>
      <c r="E9" s="87">
        <v>0</v>
      </c>
      <c r="F9" s="88">
        <v>0</v>
      </c>
      <c r="G9" s="89">
        <f t="shared" si="1"/>
        <v>0</v>
      </c>
      <c r="H9" s="90"/>
    </row>
    <row r="10" spans="2:17" x14ac:dyDescent="0.2">
      <c r="B10" s="105">
        <v>30844</v>
      </c>
      <c r="C10" s="87">
        <f t="shared" si="0"/>
        <v>0.2</v>
      </c>
      <c r="D10" s="88">
        <v>750</v>
      </c>
      <c r="E10" s="87">
        <v>0</v>
      </c>
      <c r="F10" s="88">
        <v>0</v>
      </c>
      <c r="G10" s="89">
        <f t="shared" si="1"/>
        <v>0</v>
      </c>
      <c r="H10" s="90"/>
    </row>
    <row r="11" spans="2:17" x14ac:dyDescent="0.2">
      <c r="B11" s="105">
        <v>31048</v>
      </c>
      <c r="C11" s="87">
        <f t="shared" si="0"/>
        <v>0.3</v>
      </c>
      <c r="D11" s="88">
        <v>975</v>
      </c>
      <c r="E11" s="87">
        <v>0</v>
      </c>
      <c r="F11" s="88">
        <v>0</v>
      </c>
      <c r="G11" s="89">
        <f t="shared" si="1"/>
        <v>0</v>
      </c>
      <c r="H11" s="90"/>
    </row>
    <row r="12" spans="2:17" x14ac:dyDescent="0.2">
      <c r="B12" s="105">
        <v>31202</v>
      </c>
      <c r="C12" s="87">
        <f t="shared" si="0"/>
        <v>0.17948717948717949</v>
      </c>
      <c r="D12" s="88">
        <v>1150</v>
      </c>
      <c r="E12" s="87">
        <v>0</v>
      </c>
      <c r="F12" s="88">
        <v>0</v>
      </c>
      <c r="G12" s="89">
        <f t="shared" si="1"/>
        <v>0</v>
      </c>
      <c r="H12" s="90"/>
    </row>
    <row r="13" spans="2:17" x14ac:dyDescent="0.2">
      <c r="B13" s="105">
        <v>31413</v>
      </c>
      <c r="C13" s="87">
        <f t="shared" si="0"/>
        <v>0.32173913043478258</v>
      </c>
      <c r="D13" s="88">
        <v>1520</v>
      </c>
      <c r="E13" s="87">
        <v>0</v>
      </c>
      <c r="F13" s="88">
        <v>0</v>
      </c>
      <c r="G13" s="89">
        <f t="shared" si="1"/>
        <v>0</v>
      </c>
      <c r="H13" s="90"/>
    </row>
    <row r="14" spans="2:17" x14ac:dyDescent="0.2">
      <c r="B14" s="105">
        <v>31564</v>
      </c>
      <c r="C14" s="87">
        <f t="shared" si="0"/>
        <v>0.25</v>
      </c>
      <c r="D14" s="88">
        <v>1900</v>
      </c>
      <c r="E14" s="87">
        <v>0</v>
      </c>
      <c r="F14" s="88">
        <v>0</v>
      </c>
      <c r="G14" s="89">
        <f t="shared" si="1"/>
        <v>0</v>
      </c>
      <c r="H14" s="90"/>
    </row>
    <row r="15" spans="2:17" x14ac:dyDescent="0.2">
      <c r="B15" s="105">
        <v>31707</v>
      </c>
      <c r="C15" s="87">
        <f t="shared" si="0"/>
        <v>0.20526315789473684</v>
      </c>
      <c r="D15" s="88">
        <v>2290</v>
      </c>
      <c r="E15" s="87">
        <v>0</v>
      </c>
      <c r="F15" s="88">
        <v>0</v>
      </c>
      <c r="G15" s="89">
        <f t="shared" si="1"/>
        <v>0</v>
      </c>
      <c r="H15" s="90"/>
    </row>
    <row r="16" spans="2:17" x14ac:dyDescent="0.2">
      <c r="B16" s="105">
        <v>31778</v>
      </c>
      <c r="C16" s="87">
        <f t="shared" si="0"/>
        <v>0.23144104803493451</v>
      </c>
      <c r="D16" s="88">
        <v>2820</v>
      </c>
      <c r="E16" s="87">
        <v>0</v>
      </c>
      <c r="F16" s="88">
        <v>0</v>
      </c>
      <c r="G16" s="89">
        <f t="shared" si="1"/>
        <v>0</v>
      </c>
      <c r="H16" s="90"/>
    </row>
    <row r="17" spans="2:9" x14ac:dyDescent="0.2">
      <c r="B17" s="105">
        <v>31868</v>
      </c>
      <c r="C17" s="87">
        <f t="shared" si="0"/>
        <v>0.20035460992907803</v>
      </c>
      <c r="D17" s="88">
        <v>3385</v>
      </c>
      <c r="E17" s="87">
        <v>0</v>
      </c>
      <c r="F17" s="88">
        <v>0</v>
      </c>
      <c r="G17" s="89">
        <f t="shared" si="1"/>
        <v>0</v>
      </c>
      <c r="H17" s="90"/>
    </row>
    <row r="18" spans="2:9" x14ac:dyDescent="0.2">
      <c r="B18" s="105">
        <v>31959</v>
      </c>
      <c r="C18" s="87">
        <f t="shared" si="0"/>
        <v>0.23042836041358936</v>
      </c>
      <c r="D18" s="88">
        <v>4165</v>
      </c>
      <c r="E18" s="87">
        <v>0</v>
      </c>
      <c r="F18" s="88">
        <v>0</v>
      </c>
      <c r="G18" s="89">
        <f t="shared" si="1"/>
        <v>0</v>
      </c>
      <c r="H18" s="90"/>
    </row>
    <row r="19" spans="2:9" x14ac:dyDescent="0.2">
      <c r="B19" s="105">
        <v>32051</v>
      </c>
      <c r="C19" s="87">
        <f t="shared" si="0"/>
        <v>0.25090036014405764</v>
      </c>
      <c r="D19" s="88">
        <v>5210</v>
      </c>
      <c r="E19" s="87">
        <v>0</v>
      </c>
      <c r="F19" s="88">
        <v>0</v>
      </c>
      <c r="G19" s="89">
        <f t="shared" si="1"/>
        <v>0</v>
      </c>
      <c r="H19" s="90"/>
    </row>
    <row r="20" spans="2:9" x14ac:dyDescent="0.2">
      <c r="B20" s="105">
        <v>32143</v>
      </c>
      <c r="C20" s="87">
        <f t="shared" si="0"/>
        <v>0.3800383877159309</v>
      </c>
      <c r="D20" s="88">
        <v>7190</v>
      </c>
      <c r="E20" s="87">
        <v>0</v>
      </c>
      <c r="F20" s="88">
        <v>0</v>
      </c>
      <c r="G20" s="89">
        <f t="shared" si="1"/>
        <v>0</v>
      </c>
      <c r="H20" s="90"/>
    </row>
    <row r="21" spans="2:9" x14ac:dyDescent="0.2">
      <c r="B21" s="105">
        <v>32203</v>
      </c>
      <c r="C21" s="87">
        <f t="shared" si="0"/>
        <v>0</v>
      </c>
      <c r="D21" s="88">
        <v>7190</v>
      </c>
      <c r="E21" s="87">
        <v>0</v>
      </c>
      <c r="F21" s="88">
        <v>8666.43</v>
      </c>
      <c r="G21" s="89">
        <f t="shared" si="1"/>
        <v>1.2053449235048679</v>
      </c>
      <c r="H21" s="91"/>
      <c r="I21" s="71"/>
    </row>
    <row r="22" spans="2:9" x14ac:dyDescent="0.2">
      <c r="B22" s="105">
        <v>32240</v>
      </c>
      <c r="C22" s="87">
        <f t="shared" si="0"/>
        <v>0</v>
      </c>
      <c r="D22" s="88">
        <v>7190</v>
      </c>
      <c r="E22" s="87">
        <f>+(F22-F21)/F21</f>
        <v>1.0275280594200842</v>
      </c>
      <c r="F22" s="88">
        <v>17571.43</v>
      </c>
      <c r="G22" s="89">
        <f t="shared" si="1"/>
        <v>2.4438706536856745</v>
      </c>
      <c r="H22" s="91"/>
      <c r="I22" s="71"/>
    </row>
    <row r="23" spans="2:9" x14ac:dyDescent="0.2">
      <c r="B23" s="105">
        <v>32478</v>
      </c>
      <c r="C23" s="87">
        <f t="shared" si="0"/>
        <v>0</v>
      </c>
      <c r="D23" s="88">
        <v>7190</v>
      </c>
      <c r="E23" s="87">
        <f>+(F23-F22)/F22</f>
        <v>0.32791298147048936</v>
      </c>
      <c r="F23" s="88">
        <v>23333.33</v>
      </c>
      <c r="G23" s="89">
        <f t="shared" si="1"/>
        <v>3.2452475660639779</v>
      </c>
      <c r="H23" s="91"/>
      <c r="I23" s="71"/>
    </row>
    <row r="24" spans="2:9" x14ac:dyDescent="0.2">
      <c r="B24" s="105">
        <v>32509</v>
      </c>
      <c r="C24" s="87">
        <f t="shared" si="0"/>
        <v>0.11196105702364395</v>
      </c>
      <c r="D24" s="88">
        <v>7995</v>
      </c>
      <c r="E24" s="87">
        <f>+(F24-F23)/F23</f>
        <v>0</v>
      </c>
      <c r="F24" s="88">
        <v>23333.33</v>
      </c>
      <c r="G24" s="89">
        <f t="shared" si="1"/>
        <v>2.9184903064415262</v>
      </c>
      <c r="H24" s="91"/>
      <c r="I24" s="71"/>
    </row>
    <row r="25" spans="2:9" x14ac:dyDescent="0.2">
      <c r="B25" s="105">
        <v>32520</v>
      </c>
      <c r="C25" s="87">
        <f t="shared" si="0"/>
        <v>0</v>
      </c>
      <c r="D25" s="88">
        <v>7995</v>
      </c>
      <c r="E25" s="87">
        <f t="shared" si="0"/>
        <v>7.3877581982511611E-2</v>
      </c>
      <c r="F25" s="88">
        <v>25057.14</v>
      </c>
      <c r="G25" s="89">
        <f t="shared" si="1"/>
        <v>3.1341013133208255</v>
      </c>
      <c r="H25" s="91"/>
      <c r="I25" s="71"/>
    </row>
    <row r="26" spans="2:9" x14ac:dyDescent="0.2">
      <c r="B26" s="105">
        <v>32690</v>
      </c>
      <c r="C26" s="87">
        <f t="shared" ref="C26:E41" si="2">+(D26-D25)/D25</f>
        <v>6.0037523452157598E-2</v>
      </c>
      <c r="D26" s="88">
        <v>8475</v>
      </c>
      <c r="E26" s="87">
        <f t="shared" si="2"/>
        <v>0</v>
      </c>
      <c r="F26" s="88">
        <v>25057.14</v>
      </c>
      <c r="G26" s="89">
        <f t="shared" si="1"/>
        <v>2.9565946902654865</v>
      </c>
      <c r="H26" s="91"/>
      <c r="I26" s="71"/>
    </row>
    <row r="27" spans="2:9" x14ac:dyDescent="0.2">
      <c r="B27" s="105">
        <v>32698</v>
      </c>
      <c r="C27" s="87">
        <f t="shared" si="2"/>
        <v>0</v>
      </c>
      <c r="D27" s="88">
        <v>8475</v>
      </c>
      <c r="E27" s="87">
        <f t="shared" si="2"/>
        <v>5.9994476624227702E-2</v>
      </c>
      <c r="F27" s="88">
        <v>26560.43</v>
      </c>
      <c r="G27" s="89">
        <f t="shared" si="1"/>
        <v>3.1339740412979351</v>
      </c>
      <c r="H27" s="91"/>
      <c r="I27" s="71"/>
    </row>
    <row r="28" spans="2:9" x14ac:dyDescent="0.2">
      <c r="B28" s="105">
        <v>32780</v>
      </c>
      <c r="C28" s="87">
        <f t="shared" si="2"/>
        <v>0</v>
      </c>
      <c r="D28" s="88">
        <v>8475</v>
      </c>
      <c r="E28" s="87">
        <f t="shared" si="2"/>
        <v>0.25499813067785426</v>
      </c>
      <c r="F28" s="88">
        <v>33333.29</v>
      </c>
      <c r="G28" s="89">
        <f t="shared" si="1"/>
        <v>3.9331315634218291</v>
      </c>
      <c r="H28" s="91"/>
      <c r="I28" s="71"/>
    </row>
    <row r="29" spans="2:9" x14ac:dyDescent="0.2">
      <c r="B29" s="105">
        <v>32846</v>
      </c>
      <c r="C29" s="87">
        <f t="shared" si="2"/>
        <v>0.10029498525073746</v>
      </c>
      <c r="D29" s="88">
        <v>9325</v>
      </c>
      <c r="E29" s="87">
        <f t="shared" si="2"/>
        <v>0</v>
      </c>
      <c r="F29" s="88">
        <v>33333.29</v>
      </c>
      <c r="G29" s="89">
        <f t="shared" si="1"/>
        <v>3.5746155495978553</v>
      </c>
      <c r="H29" s="91"/>
      <c r="I29" s="71"/>
    </row>
    <row r="30" spans="2:9" x14ac:dyDescent="0.2">
      <c r="B30" s="105">
        <v>32864</v>
      </c>
      <c r="C30" s="87">
        <f t="shared" si="2"/>
        <v>0</v>
      </c>
      <c r="D30" s="88">
        <v>9325</v>
      </c>
      <c r="E30" s="87">
        <f t="shared" si="2"/>
        <v>9.843012795916635E-2</v>
      </c>
      <c r="F30" s="88">
        <v>36614.29</v>
      </c>
      <c r="G30" s="89">
        <f t="shared" si="1"/>
        <v>3.9264654155495982</v>
      </c>
      <c r="H30" s="90"/>
    </row>
    <row r="31" spans="2:9" x14ac:dyDescent="0.2">
      <c r="B31" s="105">
        <v>33193</v>
      </c>
      <c r="C31" s="87">
        <f t="shared" si="2"/>
        <v>0.17962466487935658</v>
      </c>
      <c r="D31" s="88">
        <v>11000</v>
      </c>
      <c r="E31" s="87">
        <f t="shared" si="2"/>
        <v>0</v>
      </c>
      <c r="F31" s="88">
        <v>36614.29</v>
      </c>
      <c r="G31" s="89">
        <f t="shared" si="1"/>
        <v>3.3285718181818185</v>
      </c>
      <c r="H31" s="90"/>
    </row>
    <row r="32" spans="2:9" x14ac:dyDescent="0.2">
      <c r="B32" s="105">
        <v>33461</v>
      </c>
      <c r="C32" s="87">
        <f t="shared" si="2"/>
        <v>0</v>
      </c>
      <c r="D32" s="88">
        <v>11000</v>
      </c>
      <c r="E32" s="87">
        <f t="shared" si="2"/>
        <v>-7.9204048474208601E-6</v>
      </c>
      <c r="F32" s="88">
        <v>36614</v>
      </c>
      <c r="G32" s="89">
        <f t="shared" si="1"/>
        <v>3.3285454545454547</v>
      </c>
      <c r="H32" s="90"/>
    </row>
    <row r="33" spans="2:8" x14ac:dyDescent="0.2">
      <c r="B33" s="105">
        <v>33553</v>
      </c>
      <c r="C33" s="87">
        <f t="shared" si="2"/>
        <v>0.12</v>
      </c>
      <c r="D33" s="88">
        <v>12320</v>
      </c>
      <c r="E33" s="87">
        <f t="shared" si="2"/>
        <v>0</v>
      </c>
      <c r="F33" s="88">
        <v>36614</v>
      </c>
      <c r="G33" s="89">
        <f t="shared" si="1"/>
        <v>2.9719155844155845</v>
      </c>
      <c r="H33" s="90"/>
    </row>
    <row r="34" spans="2:8" x14ac:dyDescent="0.2">
      <c r="B34" s="105">
        <v>33970</v>
      </c>
      <c r="C34" s="87">
        <f t="shared" si="2"/>
        <v>-0.99892370129870123</v>
      </c>
      <c r="D34" s="88">
        <v>13.26</v>
      </c>
      <c r="E34" s="87">
        <f t="shared" si="2"/>
        <v>-0.99899956300868531</v>
      </c>
      <c r="F34" s="88">
        <v>36.630000000000003</v>
      </c>
      <c r="G34" s="89">
        <f t="shared" si="1"/>
        <v>2.7624434389140275</v>
      </c>
      <c r="H34" s="90" t="s">
        <v>1</v>
      </c>
    </row>
    <row r="35" spans="2:8" x14ac:dyDescent="0.2">
      <c r="B35" s="105">
        <v>34335</v>
      </c>
      <c r="C35" s="87">
        <f t="shared" si="2"/>
        <v>7.0135746606334815E-2</v>
      </c>
      <c r="D35" s="88">
        <v>14.19</v>
      </c>
      <c r="E35" s="87">
        <f t="shared" si="2"/>
        <v>0</v>
      </c>
      <c r="F35" s="88">
        <v>36.630000000000003</v>
      </c>
      <c r="G35" s="89">
        <f t="shared" si="1"/>
        <v>2.5813953488372094</v>
      </c>
      <c r="H35" s="90"/>
    </row>
    <row r="36" spans="2:8" x14ac:dyDescent="0.2">
      <c r="B36" s="105">
        <v>34700</v>
      </c>
      <c r="C36" s="87">
        <f t="shared" si="2"/>
        <v>6.9767441860465129E-2</v>
      </c>
      <c r="D36" s="88">
        <v>15.18</v>
      </c>
      <c r="E36" s="87">
        <f t="shared" si="2"/>
        <v>0</v>
      </c>
      <c r="F36" s="88">
        <v>36.630000000000003</v>
      </c>
      <c r="G36" s="89">
        <f t="shared" si="1"/>
        <v>2.4130434782608696</v>
      </c>
      <c r="H36" s="90"/>
    </row>
    <row r="37" spans="2:8" x14ac:dyDescent="0.2">
      <c r="B37" s="105">
        <v>34790</v>
      </c>
      <c r="C37" s="87">
        <f t="shared" si="2"/>
        <v>0.11989459815546774</v>
      </c>
      <c r="D37" s="88">
        <v>17</v>
      </c>
      <c r="E37" s="87">
        <f t="shared" si="2"/>
        <v>0</v>
      </c>
      <c r="F37" s="88">
        <v>36.630000000000003</v>
      </c>
      <c r="G37" s="89">
        <f t="shared" si="1"/>
        <v>2.1547058823529412</v>
      </c>
      <c r="H37" s="90"/>
    </row>
    <row r="38" spans="2:8" x14ac:dyDescent="0.2">
      <c r="B38" s="105">
        <v>34825</v>
      </c>
      <c r="C38" s="87">
        <f t="shared" si="2"/>
        <v>0</v>
      </c>
      <c r="D38" s="88">
        <v>17</v>
      </c>
      <c r="E38" s="87">
        <f t="shared" si="2"/>
        <v>1.2932022932022931</v>
      </c>
      <c r="F38" s="88">
        <v>84</v>
      </c>
      <c r="G38" s="89">
        <f t="shared" si="1"/>
        <v>4.9411764705882355</v>
      </c>
      <c r="H38" s="90" t="s">
        <v>2</v>
      </c>
    </row>
    <row r="39" spans="2:8" x14ac:dyDescent="0.2">
      <c r="B39" s="105">
        <v>35037</v>
      </c>
      <c r="C39" s="87">
        <f t="shared" si="2"/>
        <v>9.9999999999999964E-2</v>
      </c>
      <c r="D39" s="88">
        <v>18.7</v>
      </c>
      <c r="E39" s="87">
        <f t="shared" si="2"/>
        <v>0</v>
      </c>
      <c r="F39" s="88">
        <v>84</v>
      </c>
      <c r="G39" s="89">
        <f t="shared" si="1"/>
        <v>4.4919786096256686</v>
      </c>
      <c r="H39" s="90"/>
    </row>
    <row r="40" spans="2:8" x14ac:dyDescent="0.2">
      <c r="B40" s="105">
        <v>35127</v>
      </c>
      <c r="C40" s="87">
        <f t="shared" si="2"/>
        <v>0</v>
      </c>
      <c r="D40" s="88">
        <v>18.7</v>
      </c>
      <c r="E40" s="87">
        <f t="shared" si="2"/>
        <v>0.36547619047619051</v>
      </c>
      <c r="F40" s="88">
        <v>114.7</v>
      </c>
      <c r="G40" s="89">
        <f t="shared" si="1"/>
        <v>6.1336898395721926</v>
      </c>
      <c r="H40" s="90"/>
    </row>
    <row r="41" spans="2:8" x14ac:dyDescent="0.2">
      <c r="B41" s="105">
        <v>35156</v>
      </c>
      <c r="C41" s="87">
        <f t="shared" si="2"/>
        <v>0.12032085561497327</v>
      </c>
      <c r="D41" s="88">
        <v>20.95</v>
      </c>
      <c r="E41" s="87">
        <f t="shared" si="2"/>
        <v>0</v>
      </c>
      <c r="F41" s="88">
        <v>114.7</v>
      </c>
      <c r="G41" s="89">
        <f t="shared" si="1"/>
        <v>5.4749403341288785</v>
      </c>
      <c r="H41" s="90"/>
    </row>
    <row r="42" spans="2:8" x14ac:dyDescent="0.2">
      <c r="B42" s="105">
        <v>35330</v>
      </c>
      <c r="C42" s="87">
        <f t="shared" ref="C42:E56" si="3">+(D42-D41)/D41</f>
        <v>0</v>
      </c>
      <c r="D42" s="88">
        <v>20.95</v>
      </c>
      <c r="E42" s="87">
        <f t="shared" si="3"/>
        <v>0.17175239755884919</v>
      </c>
      <c r="F42" s="88">
        <v>134.4</v>
      </c>
      <c r="G42" s="89">
        <f t="shared" si="1"/>
        <v>6.4152744630071608</v>
      </c>
      <c r="H42" s="90"/>
    </row>
    <row r="43" spans="2:8" x14ac:dyDescent="0.2">
      <c r="B43" s="105">
        <v>35402</v>
      </c>
      <c r="C43" s="87">
        <f t="shared" si="3"/>
        <v>0.16945107398568024</v>
      </c>
      <c r="D43" s="88">
        <v>24.5</v>
      </c>
      <c r="E43" s="87">
        <f t="shared" si="3"/>
        <v>0</v>
      </c>
      <c r="F43" s="88">
        <v>134.4</v>
      </c>
      <c r="G43" s="89">
        <f t="shared" si="1"/>
        <v>5.4857142857142858</v>
      </c>
      <c r="H43" s="90"/>
    </row>
    <row r="44" spans="2:8" x14ac:dyDescent="0.2">
      <c r="B44" s="106">
        <v>35463</v>
      </c>
      <c r="C44" s="92">
        <f t="shared" si="3"/>
        <v>0</v>
      </c>
      <c r="D44" s="93">
        <v>24.5</v>
      </c>
      <c r="E44" s="92">
        <f t="shared" si="3"/>
        <v>0.19270833333333337</v>
      </c>
      <c r="F44" s="93">
        <v>160.30000000000001</v>
      </c>
      <c r="G44" s="94">
        <f t="shared" si="1"/>
        <v>6.5428571428571436</v>
      </c>
      <c r="H44" s="95"/>
    </row>
    <row r="45" spans="2:8" x14ac:dyDescent="0.2">
      <c r="B45" s="105">
        <v>35617</v>
      </c>
      <c r="C45" s="87">
        <f t="shared" si="3"/>
        <v>0</v>
      </c>
      <c r="D45" s="88">
        <v>24.5</v>
      </c>
      <c r="E45" s="87">
        <f t="shared" si="3"/>
        <v>0.22064878353087944</v>
      </c>
      <c r="F45" s="88">
        <v>195.67</v>
      </c>
      <c r="G45" s="89">
        <f t="shared" si="1"/>
        <v>7.9865306122448976</v>
      </c>
      <c r="H45" s="90"/>
    </row>
    <row r="46" spans="2:8" x14ac:dyDescent="0.2">
      <c r="B46" s="106">
        <v>35796</v>
      </c>
      <c r="C46" s="92">
        <f t="shared" si="3"/>
        <v>0.14285714285714285</v>
      </c>
      <c r="D46" s="93">
        <v>28</v>
      </c>
      <c r="E46" s="92">
        <f t="shared" si="3"/>
        <v>0</v>
      </c>
      <c r="F46" s="93">
        <v>195.67</v>
      </c>
      <c r="G46" s="94">
        <f t="shared" si="1"/>
        <v>6.9882142857142853</v>
      </c>
      <c r="H46" s="95"/>
    </row>
    <row r="47" spans="2:8" x14ac:dyDescent="0.2">
      <c r="B47" s="105">
        <v>35853</v>
      </c>
      <c r="C47" s="87">
        <f t="shared" si="3"/>
        <v>0</v>
      </c>
      <c r="D47" s="88">
        <v>28</v>
      </c>
      <c r="E47" s="87">
        <f t="shared" si="3"/>
        <v>0.14999744467726286</v>
      </c>
      <c r="F47" s="88">
        <v>225.02</v>
      </c>
      <c r="G47" s="89">
        <f t="shared" si="1"/>
        <v>8.036428571428571</v>
      </c>
      <c r="H47" s="90"/>
    </row>
    <row r="48" spans="2:8" x14ac:dyDescent="0.2">
      <c r="B48" s="105">
        <v>36132</v>
      </c>
      <c r="C48" s="87">
        <f t="shared" si="3"/>
        <v>0.13928571428571423</v>
      </c>
      <c r="D48" s="88">
        <v>31.9</v>
      </c>
      <c r="E48" s="87">
        <f t="shared" si="3"/>
        <v>0</v>
      </c>
      <c r="F48" s="88">
        <v>225.02</v>
      </c>
      <c r="G48" s="89">
        <f t="shared" si="1"/>
        <v>7.0539184952978067</v>
      </c>
      <c r="H48" s="90"/>
    </row>
    <row r="49" spans="2:8" x14ac:dyDescent="0.2">
      <c r="B49" s="105">
        <v>36161</v>
      </c>
      <c r="C49" s="87">
        <f t="shared" si="3"/>
        <v>0</v>
      </c>
      <c r="D49" s="88">
        <v>31.9</v>
      </c>
      <c r="E49" s="87">
        <f t="shared" si="3"/>
        <v>0.14492045151542077</v>
      </c>
      <c r="F49" s="88">
        <v>257.63</v>
      </c>
      <c r="G49" s="89">
        <f t="shared" si="1"/>
        <v>8.0761755485893421</v>
      </c>
      <c r="H49" s="90"/>
    </row>
    <row r="50" spans="2:8" x14ac:dyDescent="0.2">
      <c r="B50" s="105">
        <v>36526</v>
      </c>
      <c r="C50" s="87">
        <f t="shared" si="3"/>
        <v>0.10000000000000016</v>
      </c>
      <c r="D50" s="88">
        <v>35.090000000000003</v>
      </c>
      <c r="E50" s="87">
        <f t="shared" si="3"/>
        <v>0</v>
      </c>
      <c r="F50" s="88">
        <v>257.63</v>
      </c>
      <c r="G50" s="89">
        <f t="shared" si="1"/>
        <v>7.3419777714448555</v>
      </c>
      <c r="H50" s="90"/>
    </row>
    <row r="51" spans="2:8" x14ac:dyDescent="0.2">
      <c r="B51" s="105">
        <v>36583</v>
      </c>
      <c r="C51" s="87">
        <f t="shared" si="3"/>
        <v>0</v>
      </c>
      <c r="D51" s="88">
        <v>35.090000000000003</v>
      </c>
      <c r="E51" s="87">
        <f t="shared" si="3"/>
        <v>0.14000698676396381</v>
      </c>
      <c r="F51" s="88">
        <v>293.7</v>
      </c>
      <c r="G51" s="89">
        <f t="shared" si="1"/>
        <v>8.3699059561128522</v>
      </c>
      <c r="H51" s="90"/>
    </row>
    <row r="52" spans="2:8" x14ac:dyDescent="0.2">
      <c r="B52" s="105">
        <v>36891</v>
      </c>
      <c r="C52" s="87">
        <f t="shared" si="3"/>
        <v>0</v>
      </c>
      <c r="D52" s="88">
        <v>35.090000000000003</v>
      </c>
      <c r="E52" s="87">
        <f t="shared" si="3"/>
        <v>0.30000000000000004</v>
      </c>
      <c r="F52" s="88">
        <v>381.81</v>
      </c>
      <c r="G52" s="89">
        <f t="shared" si="1"/>
        <v>10.880877742946707</v>
      </c>
      <c r="H52" s="90"/>
    </row>
    <row r="53" spans="2:8" x14ac:dyDescent="0.2">
      <c r="B53" s="105">
        <v>36892</v>
      </c>
      <c r="C53" s="87">
        <f t="shared" si="3"/>
        <v>5.998860074095174E-2</v>
      </c>
      <c r="D53" s="88">
        <v>37.195</v>
      </c>
      <c r="E53" s="87">
        <f t="shared" si="3"/>
        <v>0</v>
      </c>
      <c r="F53" s="88">
        <v>381.81</v>
      </c>
      <c r="G53" s="89">
        <f t="shared" si="1"/>
        <v>10.265089393735717</v>
      </c>
      <c r="H53" s="90"/>
    </row>
    <row r="54" spans="2:8" x14ac:dyDescent="0.2">
      <c r="B54" s="105">
        <v>36892</v>
      </c>
      <c r="C54" s="87">
        <f t="shared" si="3"/>
        <v>1.9948917865304405E-2</v>
      </c>
      <c r="D54" s="88">
        <v>37.936999999999998</v>
      </c>
      <c r="E54" s="87">
        <f t="shared" si="3"/>
        <v>0</v>
      </c>
      <c r="F54" s="88">
        <v>381.81</v>
      </c>
      <c r="G54" s="89">
        <f t="shared" si="1"/>
        <v>10.064317157392519</v>
      </c>
      <c r="H54" s="90"/>
    </row>
    <row r="55" spans="2:8" x14ac:dyDescent="0.2">
      <c r="B55" s="105">
        <v>37257</v>
      </c>
      <c r="C55" s="87">
        <f t="shared" si="3"/>
        <v>0.11105253446503417</v>
      </c>
      <c r="D55" s="88">
        <v>42.15</v>
      </c>
      <c r="E55" s="87">
        <f t="shared" si="3"/>
        <v>0</v>
      </c>
      <c r="F55" s="88">
        <v>381.81</v>
      </c>
      <c r="G55" s="89">
        <f t="shared" si="1"/>
        <v>9.0583629893238431</v>
      </c>
      <c r="H55" s="90"/>
    </row>
    <row r="56" spans="2:8" x14ac:dyDescent="0.2">
      <c r="B56" s="105">
        <v>37622</v>
      </c>
      <c r="C56" s="87">
        <f t="shared" si="3"/>
        <v>3.6298932384341669E-2</v>
      </c>
      <c r="D56" s="88">
        <v>43.68</v>
      </c>
      <c r="E56" s="87">
        <f t="shared" si="3"/>
        <v>0</v>
      </c>
      <c r="F56" s="88">
        <v>381.81</v>
      </c>
      <c r="G56" s="89">
        <f t="shared" si="1"/>
        <v>8.7410714285714288</v>
      </c>
      <c r="H56" s="87">
        <v>5.74E-2</v>
      </c>
    </row>
    <row r="57" spans="2:8" x14ac:dyDescent="0.2">
      <c r="B57" s="105">
        <v>37700</v>
      </c>
      <c r="C57" s="87">
        <f>+(D57-D56)/D56</f>
        <v>0</v>
      </c>
      <c r="D57" s="88">
        <v>43.68</v>
      </c>
      <c r="E57" s="87">
        <f>+(F57-F56)/F56</f>
        <v>0.22448338178675251</v>
      </c>
      <c r="F57" s="88">
        <f>381.81+85.71</f>
        <v>467.52</v>
      </c>
      <c r="G57" s="89">
        <f t="shared" si="1"/>
        <v>10.703296703296703</v>
      </c>
      <c r="H57" s="87" t="s">
        <v>3</v>
      </c>
    </row>
    <row r="58" spans="2:8" x14ac:dyDescent="0.2">
      <c r="B58" s="105">
        <v>37987</v>
      </c>
      <c r="C58" s="87">
        <f>+(D58-D57)/D57</f>
        <v>1.1446886446885797E-3</v>
      </c>
      <c r="D58" s="88">
        <v>43.73</v>
      </c>
      <c r="E58" s="87">
        <f>+(F58-F57)/F57</f>
        <v>0</v>
      </c>
      <c r="F58" s="88">
        <f>381.81+85.71</f>
        <v>467.52</v>
      </c>
      <c r="G58" s="89">
        <f t="shared" si="1"/>
        <v>10.691058769723302</v>
      </c>
      <c r="H58" s="87"/>
    </row>
    <row r="59" spans="2:8" x14ac:dyDescent="0.2">
      <c r="B59" s="105">
        <v>38353</v>
      </c>
      <c r="C59" s="87">
        <f t="shared" ref="C59:C61" si="4">+(D59-D58)/D58</f>
        <v>3.7045506517265139E-2</v>
      </c>
      <c r="D59" s="88">
        <v>45.35</v>
      </c>
      <c r="E59" s="87">
        <f t="shared" ref="E59:E68" si="5">+(F59-F58)/F58</f>
        <v>0</v>
      </c>
      <c r="F59" s="88">
        <f t="shared" ref="F59:F60" si="6">381.81+85.71</f>
        <v>467.52</v>
      </c>
      <c r="G59" s="89">
        <f t="shared" si="1"/>
        <v>10.30915104740904</v>
      </c>
      <c r="H59" s="87"/>
    </row>
    <row r="60" spans="2:8" x14ac:dyDescent="0.2">
      <c r="B60" s="105">
        <v>38718</v>
      </c>
      <c r="C60" s="87">
        <f t="shared" si="4"/>
        <v>3.9911797133406729E-2</v>
      </c>
      <c r="D60" s="88">
        <v>47.16</v>
      </c>
      <c r="E60" s="87">
        <f t="shared" si="5"/>
        <v>0</v>
      </c>
      <c r="F60" s="88">
        <f t="shared" si="6"/>
        <v>467.52</v>
      </c>
      <c r="G60" s="89">
        <f t="shared" si="1"/>
        <v>9.9134860050890588</v>
      </c>
      <c r="H60" s="87"/>
    </row>
    <row r="61" spans="2:8" x14ac:dyDescent="0.2">
      <c r="B61" s="107">
        <v>39083</v>
      </c>
      <c r="C61" s="96">
        <f t="shared" si="4"/>
        <v>3.9016115351993293E-2</v>
      </c>
      <c r="D61" s="97">
        <v>49</v>
      </c>
      <c r="E61" s="96">
        <f t="shared" si="5"/>
        <v>-0.2360907401975163</v>
      </c>
      <c r="F61" s="97">
        <f>2500/7</f>
        <v>357.14285714285717</v>
      </c>
      <c r="G61" s="98">
        <f t="shared" si="1"/>
        <v>7.2886297376093303</v>
      </c>
      <c r="H61" s="99" t="s">
        <v>4</v>
      </c>
    </row>
    <row r="62" spans="2:8" x14ac:dyDescent="0.2">
      <c r="B62" s="105">
        <v>39448</v>
      </c>
      <c r="C62" s="87">
        <v>0.04</v>
      </c>
      <c r="D62" s="88">
        <v>50.96</v>
      </c>
      <c r="E62" s="87">
        <f t="shared" si="5"/>
        <v>0</v>
      </c>
      <c r="F62" s="88">
        <f>2500/7</f>
        <v>357.14285714285717</v>
      </c>
      <c r="G62" s="89">
        <f t="shared" si="1"/>
        <v>7.0082978246243552</v>
      </c>
      <c r="H62" s="87"/>
    </row>
    <row r="63" spans="2:8" x14ac:dyDescent="0.2">
      <c r="B63" s="107">
        <v>39619</v>
      </c>
      <c r="C63" s="96">
        <v>0</v>
      </c>
      <c r="D63" s="97">
        <v>50.96</v>
      </c>
      <c r="E63" s="96">
        <f t="shared" si="5"/>
        <v>3.9999999999999973E-2</v>
      </c>
      <c r="F63" s="97">
        <f>2600/7</f>
        <v>371.42857142857144</v>
      </c>
      <c r="G63" s="98">
        <f t="shared" si="1"/>
        <v>7.2886297376093294</v>
      </c>
      <c r="H63" s="99" t="s">
        <v>5</v>
      </c>
    </row>
    <row r="64" spans="2:8" x14ac:dyDescent="0.2">
      <c r="B64" s="106">
        <v>39814</v>
      </c>
      <c r="C64" s="92">
        <f t="shared" ref="C64:C83" si="7">+(D64-D63)/D63</f>
        <v>4.5133437990580789E-2</v>
      </c>
      <c r="D64" s="100">
        <v>53.26</v>
      </c>
      <c r="E64" s="101">
        <f t="shared" si="5"/>
        <v>0</v>
      </c>
      <c r="F64" s="100">
        <f>2600/7</f>
        <v>371.42857142857144</v>
      </c>
      <c r="G64" s="102">
        <f t="shared" si="1"/>
        <v>6.9738747921248869</v>
      </c>
      <c r="H64" s="103"/>
    </row>
    <row r="65" spans="2:12" x14ac:dyDescent="0.2">
      <c r="B65" s="106">
        <v>40179</v>
      </c>
      <c r="C65" s="92">
        <f t="shared" si="7"/>
        <v>4.8441607209913737E-2</v>
      </c>
      <c r="D65" s="93">
        <v>55.84</v>
      </c>
      <c r="E65" s="92">
        <f t="shared" si="5"/>
        <v>0</v>
      </c>
      <c r="F65" s="100">
        <f>2600/7</f>
        <v>371.42857142857144</v>
      </c>
      <c r="G65" s="102">
        <f t="shared" si="1"/>
        <v>6.6516577977896025</v>
      </c>
      <c r="H65" s="92" t="s">
        <v>6</v>
      </c>
    </row>
    <row r="66" spans="2:12" x14ac:dyDescent="0.2">
      <c r="B66" s="105">
        <v>40330</v>
      </c>
      <c r="C66" s="96">
        <f t="shared" si="7"/>
        <v>0</v>
      </c>
      <c r="D66" s="97">
        <v>55.84</v>
      </c>
      <c r="E66" s="96">
        <f t="shared" si="5"/>
        <v>3.8461538461284849E-6</v>
      </c>
      <c r="F66" s="97">
        <v>371.43</v>
      </c>
      <c r="G66" s="98">
        <f t="shared" si="1"/>
        <v>6.6516833810888247</v>
      </c>
      <c r="H66" s="103" t="s">
        <v>7</v>
      </c>
    </row>
    <row r="67" spans="2:12" x14ac:dyDescent="0.2">
      <c r="B67" s="105">
        <v>40336</v>
      </c>
      <c r="C67" s="96">
        <f t="shared" si="7"/>
        <v>0</v>
      </c>
      <c r="D67" s="97">
        <v>55.84</v>
      </c>
      <c r="E67" s="96">
        <f t="shared" si="5"/>
        <v>0.32611797646932128</v>
      </c>
      <c r="F67" s="97">
        <v>492.56</v>
      </c>
      <c r="G67" s="98">
        <f t="shared" si="1"/>
        <v>8.8209169054441254</v>
      </c>
      <c r="H67" s="103" t="s">
        <v>9</v>
      </c>
    </row>
    <row r="68" spans="2:12" x14ac:dyDescent="0.2">
      <c r="B68" s="105">
        <v>40459</v>
      </c>
      <c r="C68" s="96">
        <f t="shared" si="7"/>
        <v>0</v>
      </c>
      <c r="D68" s="97">
        <v>55.84</v>
      </c>
      <c r="E68" s="96">
        <f t="shared" si="5"/>
        <v>0.35347977911320438</v>
      </c>
      <c r="F68" s="97">
        <v>666.67</v>
      </c>
      <c r="G68" s="98">
        <f t="shared" si="1"/>
        <v>11.938932664756445</v>
      </c>
      <c r="H68" s="103" t="s">
        <v>8</v>
      </c>
      <c r="I68" s="72"/>
      <c r="J68" s="76"/>
      <c r="L68" s="73"/>
    </row>
    <row r="69" spans="2:12" x14ac:dyDescent="0.2">
      <c r="B69" s="105">
        <v>40544</v>
      </c>
      <c r="C69" s="96">
        <f t="shared" si="7"/>
        <v>4.1010028653295109E-2</v>
      </c>
      <c r="D69" s="97">
        <v>58.13</v>
      </c>
      <c r="E69" s="96">
        <f t="shared" ref="E69:E82" si="8">+(F69-F68)/F68</f>
        <v>0</v>
      </c>
      <c r="F69" s="97">
        <v>666.67</v>
      </c>
      <c r="G69" s="98">
        <f t="shared" ref="G69:G72" si="9">+F69/D69</f>
        <v>11.468604851195595</v>
      </c>
      <c r="H69" s="103"/>
      <c r="I69" s="72"/>
      <c r="J69" s="76"/>
      <c r="L69" s="73"/>
    </row>
    <row r="70" spans="2:12" x14ac:dyDescent="0.2">
      <c r="B70" s="105">
        <v>40909</v>
      </c>
      <c r="C70" s="96">
        <f t="shared" si="7"/>
        <v>4.1974883880956437E-2</v>
      </c>
      <c r="D70" s="97">
        <v>60.57</v>
      </c>
      <c r="E70" s="96">
        <f t="shared" si="8"/>
        <v>0</v>
      </c>
      <c r="F70" s="97">
        <v>666.67</v>
      </c>
      <c r="G70" s="98">
        <f t="shared" si="9"/>
        <v>11.006603929337956</v>
      </c>
      <c r="H70" s="103"/>
      <c r="I70" s="72"/>
      <c r="J70" s="76"/>
      <c r="L70" s="73"/>
    </row>
    <row r="71" spans="2:12" x14ac:dyDescent="0.2">
      <c r="B71" s="105">
        <v>41275</v>
      </c>
      <c r="C71" s="96">
        <f t="shared" si="7"/>
        <v>1.3372956909361107E-2</v>
      </c>
      <c r="D71" s="97">
        <v>61.38</v>
      </c>
      <c r="E71" s="96">
        <f t="shared" si="8"/>
        <v>0</v>
      </c>
      <c r="F71" s="97">
        <v>666.67</v>
      </c>
      <c r="G71" s="98">
        <f t="shared" si="9"/>
        <v>10.861355490387748</v>
      </c>
      <c r="H71" s="103"/>
      <c r="I71" s="72"/>
      <c r="J71" s="76"/>
      <c r="L71" s="73"/>
    </row>
    <row r="72" spans="2:12" x14ac:dyDescent="0.2">
      <c r="B72" s="105">
        <v>41640</v>
      </c>
      <c r="C72" s="96">
        <f t="shared" si="7"/>
        <v>3.8937764744216362E-2</v>
      </c>
      <c r="D72" s="97">
        <v>63.77</v>
      </c>
      <c r="E72" s="96">
        <f t="shared" si="8"/>
        <v>0</v>
      </c>
      <c r="F72" s="97">
        <v>666.67</v>
      </c>
      <c r="G72" s="98">
        <f t="shared" si="9"/>
        <v>10.454288850556686</v>
      </c>
      <c r="H72" s="103"/>
      <c r="I72" s="72"/>
      <c r="J72" s="76"/>
      <c r="L72" s="73"/>
    </row>
    <row r="73" spans="2:12" x14ac:dyDescent="0.2">
      <c r="B73" s="105">
        <v>42005</v>
      </c>
      <c r="C73" s="96">
        <f t="shared" si="7"/>
        <v>4.1999999999999975E-2</v>
      </c>
      <c r="D73" s="97">
        <v>66.448340000000002</v>
      </c>
      <c r="E73" s="96">
        <f t="shared" si="8"/>
        <v>0</v>
      </c>
      <c r="F73" s="97">
        <v>666.67</v>
      </c>
      <c r="G73" s="98">
        <f t="shared" ref="G73" si="10">+F73/D73</f>
        <v>10.032906766369182</v>
      </c>
      <c r="H73" s="103"/>
      <c r="I73" s="72"/>
      <c r="J73" s="76"/>
      <c r="L73" s="73"/>
    </row>
    <row r="74" spans="2:12" ht="14.25" x14ac:dyDescent="0.2">
      <c r="B74" s="105">
        <v>42641</v>
      </c>
      <c r="C74" s="96">
        <f t="shared" si="7"/>
        <v>9.9199769324561066E-2</v>
      </c>
      <c r="D74" s="97">
        <v>73.040000000000006</v>
      </c>
      <c r="E74" s="96">
        <f t="shared" si="8"/>
        <v>0.24998875005624985</v>
      </c>
      <c r="F74" s="97">
        <v>833.33</v>
      </c>
      <c r="G74" s="98">
        <f t="shared" ref="G74:G79" si="11">+F74/D74</f>
        <v>11.409227820372399</v>
      </c>
      <c r="H74" s="103" t="s">
        <v>139</v>
      </c>
      <c r="I74" s="72"/>
      <c r="J74" s="77"/>
    </row>
    <row r="75" spans="2:12" ht="14.25" x14ac:dyDescent="0.2">
      <c r="B75" s="105">
        <v>42736</v>
      </c>
      <c r="C75" s="96">
        <f t="shared" si="7"/>
        <v>9.5837897042716308E-2</v>
      </c>
      <c r="D75" s="97">
        <v>80.040000000000006</v>
      </c>
      <c r="E75" s="96">
        <f t="shared" si="8"/>
        <v>0</v>
      </c>
      <c r="F75" s="97">
        <v>833.33</v>
      </c>
      <c r="G75" s="98">
        <f t="shared" si="11"/>
        <v>10.411419290354821</v>
      </c>
      <c r="H75" s="103"/>
      <c r="I75" s="72"/>
      <c r="J75" s="77"/>
    </row>
    <row r="76" spans="2:12" ht="14.25" x14ac:dyDescent="0.2">
      <c r="B76" s="105">
        <v>43101</v>
      </c>
      <c r="C76" s="96">
        <f t="shared" si="7"/>
        <v>0.10394802598700641</v>
      </c>
      <c r="D76" s="97">
        <v>88.36</v>
      </c>
      <c r="E76" s="96">
        <f t="shared" si="8"/>
        <v>0</v>
      </c>
      <c r="F76" s="97">
        <v>833.33</v>
      </c>
      <c r="G76" s="98">
        <f t="shared" si="11"/>
        <v>9.4310774105930282</v>
      </c>
      <c r="H76" s="103"/>
      <c r="I76" s="72"/>
      <c r="J76" s="77"/>
    </row>
    <row r="77" spans="2:12" ht="14.25" x14ac:dyDescent="0.2">
      <c r="B77" s="105">
        <v>43466</v>
      </c>
      <c r="C77" s="96">
        <f t="shared" si="7"/>
        <v>0.1620642824807606</v>
      </c>
      <c r="D77" s="97">
        <v>102.68</v>
      </c>
      <c r="E77" s="96">
        <f t="shared" si="8"/>
        <v>0</v>
      </c>
      <c r="F77" s="97">
        <v>833.33</v>
      </c>
      <c r="G77" s="98">
        <f t="shared" si="11"/>
        <v>8.1157966497857412</v>
      </c>
      <c r="H77" s="103"/>
      <c r="I77" s="72"/>
      <c r="J77" s="77"/>
    </row>
    <row r="78" spans="2:12" ht="14.25" x14ac:dyDescent="0.2">
      <c r="B78" s="105">
        <v>43831</v>
      </c>
      <c r="C78" s="96">
        <f t="shared" si="7"/>
        <v>0.20003895597974281</v>
      </c>
      <c r="D78" s="97">
        <v>123.22</v>
      </c>
      <c r="E78" s="96">
        <f t="shared" si="8"/>
        <v>0</v>
      </c>
      <c r="F78" s="97">
        <v>833.33</v>
      </c>
      <c r="G78" s="98">
        <f t="shared" si="11"/>
        <v>6.7629443272196079</v>
      </c>
      <c r="H78" s="103" t="s">
        <v>140</v>
      </c>
      <c r="I78" s="72"/>
      <c r="J78" s="77"/>
      <c r="L78" s="73"/>
    </row>
    <row r="79" spans="2:12" ht="14.25" x14ac:dyDescent="0.2">
      <c r="B79" s="105">
        <v>44197</v>
      </c>
      <c r="C79" s="96">
        <f t="shared" si="7"/>
        <v>0.14997565330303514</v>
      </c>
      <c r="D79" s="97">
        <v>141.69999999999999</v>
      </c>
      <c r="E79" s="96">
        <f t="shared" si="8"/>
        <v>0</v>
      </c>
      <c r="F79" s="97">
        <v>833.33</v>
      </c>
      <c r="G79" s="98">
        <f t="shared" si="11"/>
        <v>5.8809456598447429</v>
      </c>
      <c r="H79" s="103"/>
      <c r="I79" s="72"/>
      <c r="J79" s="77"/>
      <c r="L79" s="73"/>
    </row>
    <row r="80" spans="2:12" ht="14.25" x14ac:dyDescent="0.2">
      <c r="B80" s="105">
        <v>44562</v>
      </c>
      <c r="C80" s="96">
        <f t="shared" si="7"/>
        <v>0.21997177134791826</v>
      </c>
      <c r="D80" s="97">
        <v>172.87</v>
      </c>
      <c r="E80" s="96">
        <f t="shared" si="8"/>
        <v>0</v>
      </c>
      <c r="F80" s="97">
        <v>833.33</v>
      </c>
      <c r="G80" s="98">
        <f t="shared" ref="G80:G82" si="12">+F80/D80</f>
        <v>4.8205588014114653</v>
      </c>
      <c r="H80" s="103"/>
      <c r="I80" s="72"/>
      <c r="J80" s="77"/>
      <c r="L80" s="73"/>
    </row>
    <row r="81" spans="2:12" ht="25.5" x14ac:dyDescent="0.2">
      <c r="B81" s="159">
        <v>44927</v>
      </c>
      <c r="C81" s="160">
        <f t="shared" si="7"/>
        <v>0.19997686122519809</v>
      </c>
      <c r="D81" s="161">
        <v>207.44</v>
      </c>
      <c r="E81" s="160">
        <f t="shared" si="8"/>
        <v>1.0400081600326401</v>
      </c>
      <c r="F81" s="161">
        <v>1700</v>
      </c>
      <c r="G81" s="162">
        <f t="shared" si="12"/>
        <v>8.1951407635942921</v>
      </c>
      <c r="H81" s="163" t="s">
        <v>141</v>
      </c>
      <c r="I81" s="72"/>
      <c r="J81" s="77"/>
      <c r="L81" s="73"/>
    </row>
    <row r="82" spans="2:12" ht="51" x14ac:dyDescent="0.2">
      <c r="B82" s="159">
        <v>45292</v>
      </c>
      <c r="C82" s="160">
        <f t="shared" si="7"/>
        <v>0.20000964134207486</v>
      </c>
      <c r="D82" s="161">
        <v>248.93</v>
      </c>
      <c r="E82" s="160">
        <f t="shared" si="8"/>
        <v>0.22058823529411764</v>
      </c>
      <c r="F82" s="161">
        <v>2075</v>
      </c>
      <c r="G82" s="162">
        <f t="shared" si="12"/>
        <v>8.3356766962599931</v>
      </c>
      <c r="H82" s="163" t="s">
        <v>145</v>
      </c>
      <c r="I82" s="72"/>
      <c r="J82" s="77"/>
      <c r="L82" s="73"/>
    </row>
    <row r="83" spans="2:12" ht="51" x14ac:dyDescent="0.2">
      <c r="B83" s="159">
        <v>45658</v>
      </c>
      <c r="C83" s="160">
        <f t="shared" si="7"/>
        <v>0.11999357249025833</v>
      </c>
      <c r="D83" s="161">
        <v>278.8</v>
      </c>
      <c r="E83" s="160">
        <f t="shared" ref="E83" si="13">+(F83-F82)/F82</f>
        <v>0</v>
      </c>
      <c r="F83" s="161">
        <v>2075</v>
      </c>
      <c r="G83" s="162">
        <f t="shared" ref="G83" si="14">+F83/D83</f>
        <v>7.4426111908177903</v>
      </c>
      <c r="H83" s="163" t="s">
        <v>145</v>
      </c>
      <c r="I83" s="72"/>
      <c r="J83" s="77"/>
      <c r="L83" s="73"/>
    </row>
    <row r="84" spans="2:12" ht="14.25" x14ac:dyDescent="0.2">
      <c r="B84" s="105"/>
      <c r="C84" s="96"/>
      <c r="D84" s="97"/>
      <c r="E84" s="96"/>
      <c r="F84" s="97"/>
      <c r="G84" s="98"/>
      <c r="H84" s="103"/>
      <c r="I84" s="72"/>
      <c r="J84" s="77"/>
    </row>
    <row r="85" spans="2:12" x14ac:dyDescent="0.2">
      <c r="B85" s="105"/>
      <c r="C85" s="87"/>
      <c r="D85" s="88"/>
      <c r="E85" s="87"/>
      <c r="F85" s="88"/>
      <c r="G85" s="89"/>
      <c r="H85" s="90"/>
    </row>
    <row r="86" spans="2:12" x14ac:dyDescent="0.2">
      <c r="B86" s="78"/>
      <c r="C86" s="79"/>
      <c r="D86" s="80"/>
      <c r="E86" s="79"/>
      <c r="F86" s="80"/>
      <c r="G86" s="81"/>
      <c r="H86" s="82"/>
    </row>
    <row r="87" spans="2:12" x14ac:dyDescent="0.2">
      <c r="B87" s="78"/>
      <c r="C87" s="75">
        <v>666.67</v>
      </c>
      <c r="D87" s="75">
        <f>+C87*30</f>
        <v>20000.099999999999</v>
      </c>
      <c r="E87" s="79"/>
      <c r="F87" s="75">
        <v>666.67</v>
      </c>
      <c r="G87" s="75">
        <f>+F87*30</f>
        <v>20000.099999999999</v>
      </c>
      <c r="H87" s="82"/>
    </row>
    <row r="88" spans="2:12" x14ac:dyDescent="0.2">
      <c r="B88" s="74">
        <f>+C88/D73</f>
        <v>11.939159051979326</v>
      </c>
      <c r="C88" s="75">
        <f>+C87*1.19</f>
        <v>793.33729999999991</v>
      </c>
      <c r="D88" s="75">
        <f>+C88*30</f>
        <v>23800.118999999999</v>
      </c>
      <c r="E88" s="79"/>
      <c r="F88" s="75">
        <f>+F87*1.1923</f>
        <v>794.87064099999986</v>
      </c>
      <c r="G88" s="75">
        <f>+F88*30</f>
        <v>23846.119229999997</v>
      </c>
      <c r="H88" s="82"/>
    </row>
    <row r="89" spans="2:12" x14ac:dyDescent="0.2">
      <c r="B89" s="78"/>
      <c r="C89" s="79"/>
      <c r="D89" s="80"/>
      <c r="E89" s="79"/>
      <c r="F89" s="80"/>
      <c r="G89" s="80"/>
      <c r="H89" s="82"/>
    </row>
    <row r="90" spans="2:12" x14ac:dyDescent="0.2">
      <c r="B90" s="78"/>
      <c r="C90" s="83" t="s">
        <v>16</v>
      </c>
      <c r="D90" s="84">
        <f>+(D73-D68)/D68</f>
        <v>0.18997743553008592</v>
      </c>
      <c r="E90" s="79"/>
      <c r="F90" s="85" t="s">
        <v>15</v>
      </c>
      <c r="G90" s="84">
        <v>0.1923</v>
      </c>
      <c r="H90" s="82"/>
    </row>
    <row r="91" spans="2:12" x14ac:dyDescent="0.2">
      <c r="B91" s="78"/>
      <c r="C91" s="79"/>
      <c r="D91" s="80"/>
      <c r="E91" s="79"/>
      <c r="F91" s="80"/>
      <c r="G91" s="81"/>
      <c r="H91" s="82"/>
    </row>
    <row r="92" spans="2:12" x14ac:dyDescent="0.2">
      <c r="B92" s="78"/>
      <c r="C92" s="79"/>
      <c r="D92" s="80"/>
      <c r="E92" s="79"/>
      <c r="F92" s="80"/>
      <c r="G92" s="81"/>
      <c r="H92" s="82"/>
    </row>
  </sheetData>
  <sortState xmlns:xlrd2="http://schemas.microsoft.com/office/spreadsheetml/2017/richdata2" ref="B77:G79">
    <sortCondition ref="B77:B79"/>
  </sortState>
  <mergeCells count="4">
    <mergeCell ref="B4:H4"/>
    <mergeCell ref="B5:H5"/>
    <mergeCell ref="B2:H2"/>
    <mergeCell ref="B3:H3"/>
  </mergeCells>
  <printOptions horizontalCentered="1"/>
  <pageMargins left="0.19685039370078741" right="0.19685039370078741" top="0.39370078740157483" bottom="0.39370078740157483" header="0.19685039370078741" footer="0.19685039370078741"/>
  <pageSetup scale="86" orientation="portrait" horizontalDpi="120" verticalDpi="144" r:id="rId1"/>
  <headerFooter alignWithMargins="0">
    <oddHeader>&amp;L&amp;D&amp;C&amp;A&amp;R&amp;T</oddHeader>
    <oddFooter>&amp;L&amp;F&amp;CPágina &amp;P&amp;R&amp;A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2"/>
  <sheetViews>
    <sheetView workbookViewId="0">
      <pane ySplit="6" topLeftCell="A62" activePane="bottomLeft" state="frozen"/>
      <selection pane="bottomLeft" activeCell="C68" sqref="C68"/>
    </sheetView>
  </sheetViews>
  <sheetFormatPr baseColWidth="10" defaultRowHeight="12.75" x14ac:dyDescent="0.2"/>
  <cols>
    <col min="1" max="1" width="5.1640625" customWidth="1"/>
    <col min="2" max="2" width="14.1640625" style="9" customWidth="1"/>
    <col min="3" max="4" width="30.83203125" style="9" customWidth="1"/>
    <col min="5" max="5" width="53.1640625" customWidth="1"/>
  </cols>
  <sheetData>
    <row r="1" spans="1:6" ht="15" x14ac:dyDescent="0.2">
      <c r="A1" s="7"/>
      <c r="B1" s="10"/>
      <c r="C1" s="10"/>
      <c r="D1" s="10"/>
      <c r="E1" s="7"/>
      <c r="F1" s="11"/>
    </row>
    <row r="2" spans="1:6" ht="18" x14ac:dyDescent="0.25">
      <c r="A2" s="7"/>
      <c r="B2" s="135" t="s">
        <v>21</v>
      </c>
      <c r="C2" s="136"/>
      <c r="D2" s="136"/>
      <c r="E2" s="137"/>
      <c r="F2" s="11"/>
    </row>
    <row r="3" spans="1:6" ht="26.25" customHeight="1" x14ac:dyDescent="0.2">
      <c r="A3" s="7"/>
      <c r="B3" s="138" t="s">
        <v>23</v>
      </c>
      <c r="C3" s="139"/>
      <c r="D3" s="139"/>
      <c r="E3" s="140"/>
      <c r="F3" s="11"/>
    </row>
    <row r="4" spans="1:6" ht="18" customHeight="1" x14ac:dyDescent="0.25">
      <c r="A4" s="7"/>
      <c r="B4" s="141" t="s">
        <v>26</v>
      </c>
      <c r="C4" s="142"/>
      <c r="D4" s="142"/>
      <c r="E4" s="143"/>
      <c r="F4" s="11"/>
    </row>
    <row r="5" spans="1:6" ht="18" customHeight="1" x14ac:dyDescent="0.2">
      <c r="A5" s="7"/>
      <c r="B5" s="144" t="s">
        <v>86</v>
      </c>
      <c r="C5" s="145"/>
      <c r="D5" s="146">
        <v>45261</v>
      </c>
      <c r="E5" s="147"/>
      <c r="F5" s="11"/>
    </row>
    <row r="6" spans="1:6" ht="15.75" x14ac:dyDescent="0.2">
      <c r="A6" s="11"/>
      <c r="B6" s="15" t="s">
        <v>14</v>
      </c>
      <c r="C6" s="15" t="s">
        <v>24</v>
      </c>
      <c r="D6" s="15" t="s">
        <v>25</v>
      </c>
      <c r="E6" s="15" t="s">
        <v>27</v>
      </c>
      <c r="F6" s="11"/>
    </row>
    <row r="7" spans="1:6" ht="15" x14ac:dyDescent="0.2">
      <c r="A7" s="11"/>
      <c r="B7" s="12">
        <v>1963</v>
      </c>
      <c r="C7" s="13"/>
      <c r="D7" s="13"/>
      <c r="E7" s="14" t="s">
        <v>28</v>
      </c>
      <c r="F7" s="11"/>
    </row>
    <row r="8" spans="1:6" ht="15" x14ac:dyDescent="0.2">
      <c r="A8" s="11"/>
      <c r="B8" s="12">
        <v>1964</v>
      </c>
      <c r="C8" s="13"/>
      <c r="D8" s="13"/>
      <c r="E8" s="14" t="s">
        <v>28</v>
      </c>
      <c r="F8" s="11"/>
    </row>
    <row r="9" spans="1:6" ht="15" x14ac:dyDescent="0.2">
      <c r="A9" s="11"/>
      <c r="B9" s="12">
        <v>1965</v>
      </c>
      <c r="C9" s="13"/>
      <c r="D9" s="13"/>
      <c r="E9" s="14" t="s">
        <v>29</v>
      </c>
      <c r="F9" s="11"/>
    </row>
    <row r="10" spans="1:6" ht="15" x14ac:dyDescent="0.2">
      <c r="A10" s="11"/>
      <c r="B10" s="12">
        <v>1966</v>
      </c>
      <c r="C10" s="13"/>
      <c r="D10" s="13"/>
      <c r="E10" s="14" t="s">
        <v>29</v>
      </c>
      <c r="F10" s="11"/>
    </row>
    <row r="11" spans="1:6" ht="15" x14ac:dyDescent="0.2">
      <c r="A11" s="11"/>
      <c r="B11" s="12">
        <v>1967</v>
      </c>
      <c r="C11" s="13"/>
      <c r="D11" s="13"/>
      <c r="E11" s="14" t="s">
        <v>29</v>
      </c>
      <c r="F11" s="11"/>
    </row>
    <row r="12" spans="1:6" ht="15" x14ac:dyDescent="0.2">
      <c r="A12" s="11"/>
      <c r="B12" s="12">
        <v>1968</v>
      </c>
      <c r="C12" s="13"/>
      <c r="D12" s="13"/>
      <c r="E12" s="14" t="s">
        <v>29</v>
      </c>
      <c r="F12" s="11"/>
    </row>
    <row r="13" spans="1:6" ht="15" x14ac:dyDescent="0.2">
      <c r="A13" s="11"/>
      <c r="B13" s="12">
        <v>1969</v>
      </c>
      <c r="C13" s="13">
        <v>4.41E-2</v>
      </c>
      <c r="D13" s="13">
        <v>3.8999999999999998E-3</v>
      </c>
      <c r="E13" s="14" t="s">
        <v>29</v>
      </c>
      <c r="F13" s="11"/>
    </row>
    <row r="14" spans="1:6" ht="15" x14ac:dyDescent="0.2">
      <c r="A14" s="11"/>
      <c r="B14" s="12">
        <v>1970</v>
      </c>
      <c r="C14" s="13">
        <v>3.9100000000000003E-2</v>
      </c>
      <c r="D14" s="13">
        <v>3.5000000000000001E-3</v>
      </c>
      <c r="E14" s="14" t="s">
        <v>29</v>
      </c>
      <c r="F14" s="11"/>
    </row>
    <row r="15" spans="1:6" ht="15" x14ac:dyDescent="0.2">
      <c r="A15" s="11"/>
      <c r="B15" s="12">
        <v>1971</v>
      </c>
      <c r="C15" s="13">
        <v>3.9399999999999998E-2</v>
      </c>
      <c r="D15" s="13">
        <v>3.5000000000000001E-3</v>
      </c>
      <c r="E15" s="14" t="s">
        <v>30</v>
      </c>
      <c r="F15" s="11"/>
    </row>
    <row r="16" spans="1:6" ht="15" x14ac:dyDescent="0.2">
      <c r="A16" s="11"/>
      <c r="B16" s="12">
        <v>1972</v>
      </c>
      <c r="C16" s="13">
        <v>5.0900000000000001E-2</v>
      </c>
      <c r="D16" s="13">
        <v>4.4999999999999997E-3</v>
      </c>
      <c r="E16" s="14" t="s">
        <v>30</v>
      </c>
      <c r="F16" s="11"/>
    </row>
    <row r="17" spans="1:6" ht="15" x14ac:dyDescent="0.2">
      <c r="A17" s="11"/>
      <c r="B17" s="12">
        <v>1973</v>
      </c>
      <c r="C17" s="13">
        <v>0.19639999999999999</v>
      </c>
      <c r="D17" s="13">
        <v>1.6400000000000001E-2</v>
      </c>
      <c r="E17" s="14" t="s">
        <v>30</v>
      </c>
      <c r="F17" s="11"/>
    </row>
    <row r="18" spans="1:6" ht="15" x14ac:dyDescent="0.2">
      <c r="A18" s="11"/>
      <c r="B18" s="12">
        <v>1974</v>
      </c>
      <c r="C18" s="13">
        <v>0.1643</v>
      </c>
      <c r="D18" s="13">
        <v>1.3899999999999999E-2</v>
      </c>
      <c r="E18" s="14" t="s">
        <v>30</v>
      </c>
      <c r="F18" s="11"/>
    </row>
    <row r="19" spans="1:6" ht="15" x14ac:dyDescent="0.2">
      <c r="A19" s="11"/>
      <c r="B19" s="12">
        <v>1975</v>
      </c>
      <c r="C19" s="13">
        <v>9.9000000000000005E-2</v>
      </c>
      <c r="D19" s="13">
        <v>8.6E-3</v>
      </c>
      <c r="E19" s="14" t="s">
        <v>30</v>
      </c>
      <c r="F19" s="11"/>
    </row>
    <row r="20" spans="1:6" ht="15" x14ac:dyDescent="0.2">
      <c r="A20" s="11"/>
      <c r="B20" s="12">
        <v>1976</v>
      </c>
      <c r="C20" s="13">
        <v>0.24790000000000001</v>
      </c>
      <c r="D20" s="13">
        <v>2.0299999999999999E-2</v>
      </c>
      <c r="E20" s="14" t="s">
        <v>30</v>
      </c>
      <c r="F20" s="11"/>
    </row>
    <row r="21" spans="1:6" ht="15" x14ac:dyDescent="0.2">
      <c r="A21" s="11"/>
      <c r="B21" s="12">
        <v>1977</v>
      </c>
      <c r="C21" s="13">
        <v>0.16930000000000001</v>
      </c>
      <c r="D21" s="13">
        <v>1.43E-2</v>
      </c>
      <c r="E21" s="14" t="s">
        <v>31</v>
      </c>
      <c r="F21" s="11"/>
    </row>
    <row r="22" spans="1:6" ht="15" x14ac:dyDescent="0.2">
      <c r="A22" s="11"/>
      <c r="B22" s="12">
        <v>1978</v>
      </c>
      <c r="C22" s="13">
        <v>0.13639999999999999</v>
      </c>
      <c r="D22" s="13">
        <v>1.17E-2</v>
      </c>
      <c r="E22" s="14" t="s">
        <v>31</v>
      </c>
      <c r="F22" s="11"/>
    </row>
    <row r="23" spans="1:6" ht="15" x14ac:dyDescent="0.2">
      <c r="A23" s="11"/>
      <c r="B23" s="12">
        <v>1979</v>
      </c>
      <c r="C23" s="13">
        <v>0.15909999999999999</v>
      </c>
      <c r="D23" s="13">
        <v>1.35E-2</v>
      </c>
      <c r="E23" s="14" t="s">
        <v>31</v>
      </c>
      <c r="F23" s="11"/>
    </row>
    <row r="24" spans="1:6" ht="15" x14ac:dyDescent="0.2">
      <c r="A24" s="11"/>
      <c r="B24" s="12">
        <v>1980</v>
      </c>
      <c r="C24" s="13">
        <v>0.23810000000000001</v>
      </c>
      <c r="D24" s="13">
        <v>1.9599999999999999E-2</v>
      </c>
      <c r="E24" s="14" t="s">
        <v>31</v>
      </c>
      <c r="F24" s="11"/>
    </row>
    <row r="25" spans="1:6" ht="15" x14ac:dyDescent="0.2">
      <c r="A25" s="11"/>
      <c r="B25" s="12">
        <v>1981</v>
      </c>
      <c r="C25" s="13">
        <v>0.2467</v>
      </c>
      <c r="D25" s="13">
        <v>2.0199999999999999E-2</v>
      </c>
      <c r="E25" s="14" t="s">
        <v>31</v>
      </c>
      <c r="F25" s="11"/>
    </row>
    <row r="26" spans="1:6" ht="15" x14ac:dyDescent="0.2">
      <c r="A26" s="11"/>
      <c r="B26" s="12">
        <v>1982</v>
      </c>
      <c r="C26" s="13">
        <v>0.89429999999999998</v>
      </c>
      <c r="D26" s="13">
        <v>5.9799999999999999E-2</v>
      </c>
      <c r="E26" s="14" t="s">
        <v>31</v>
      </c>
      <c r="F26" s="11"/>
    </row>
    <row r="27" spans="1:6" ht="15" x14ac:dyDescent="0.2">
      <c r="A27" s="11"/>
      <c r="B27" s="12">
        <v>1983</v>
      </c>
      <c r="C27" s="13">
        <v>0.63039999999999996</v>
      </c>
      <c r="D27" s="13">
        <v>4.5400000000000003E-2</v>
      </c>
      <c r="E27" s="14" t="s">
        <v>32</v>
      </c>
      <c r="F27" s="11"/>
    </row>
    <row r="28" spans="1:6" ht="15" x14ac:dyDescent="0.2">
      <c r="A28" s="11"/>
      <c r="B28" s="12">
        <v>1984</v>
      </c>
      <c r="C28" s="13">
        <v>0.4965</v>
      </c>
      <c r="D28" s="13">
        <v>3.73E-2</v>
      </c>
      <c r="E28" s="14" t="s">
        <v>32</v>
      </c>
      <c r="F28" s="11"/>
    </row>
    <row r="29" spans="1:6" ht="15" x14ac:dyDescent="0.2">
      <c r="A29" s="11"/>
      <c r="B29" s="12">
        <v>1985</v>
      </c>
      <c r="C29" s="13">
        <v>0.52439999999999998</v>
      </c>
      <c r="D29" s="13">
        <v>3.9100000000000003E-2</v>
      </c>
      <c r="E29" s="14" t="s">
        <v>32</v>
      </c>
      <c r="F29" s="11"/>
    </row>
    <row r="30" spans="1:6" ht="15" x14ac:dyDescent="0.2">
      <c r="A30" s="11"/>
      <c r="B30" s="12">
        <v>1986</v>
      </c>
      <c r="C30" s="13">
        <v>0.89039999999999997</v>
      </c>
      <c r="D30" s="13">
        <v>5.96E-2</v>
      </c>
      <c r="E30" s="14" t="s">
        <v>32</v>
      </c>
      <c r="F30" s="11"/>
    </row>
    <row r="31" spans="1:6" ht="15" x14ac:dyDescent="0.2">
      <c r="A31" s="11"/>
      <c r="B31" s="12">
        <v>1987</v>
      </c>
      <c r="C31" s="13">
        <v>1.3976</v>
      </c>
      <c r="D31" s="13">
        <v>8.2699999999999996E-2</v>
      </c>
      <c r="E31" s="14" t="s">
        <v>32</v>
      </c>
      <c r="F31" s="11"/>
    </row>
    <row r="32" spans="1:6" ht="15" x14ac:dyDescent="0.2">
      <c r="A32" s="11"/>
      <c r="B32" s="12">
        <v>1988</v>
      </c>
      <c r="C32" s="13">
        <v>0.3135</v>
      </c>
      <c r="D32" s="13">
        <v>2.5100000000000001E-2</v>
      </c>
      <c r="E32" s="14" t="s">
        <v>32</v>
      </c>
      <c r="F32" s="11"/>
    </row>
    <row r="33" spans="1:6" ht="15" x14ac:dyDescent="0.2">
      <c r="A33" s="11"/>
      <c r="B33" s="12">
        <v>1989</v>
      </c>
      <c r="C33" s="13">
        <v>0.16839999999999999</v>
      </c>
      <c r="D33" s="13">
        <v>1.4200000000000001E-2</v>
      </c>
      <c r="E33" s="14" t="s">
        <v>33</v>
      </c>
      <c r="F33" s="11"/>
    </row>
    <row r="34" spans="1:6" ht="15" x14ac:dyDescent="0.2">
      <c r="A34" s="11"/>
      <c r="B34" s="12">
        <v>1990</v>
      </c>
      <c r="C34" s="13">
        <v>0.23949999999999999</v>
      </c>
      <c r="D34" s="13">
        <v>1.9699999999999999E-2</v>
      </c>
      <c r="E34" s="14" t="s">
        <v>33</v>
      </c>
      <c r="F34" s="11"/>
    </row>
    <row r="35" spans="1:6" ht="15" x14ac:dyDescent="0.2">
      <c r="A35" s="11"/>
      <c r="B35" s="12">
        <v>1991</v>
      </c>
      <c r="C35" s="13">
        <v>0.15840000000000001</v>
      </c>
      <c r="D35" s="13">
        <v>1.35E-2</v>
      </c>
      <c r="E35" s="14" t="s">
        <v>33</v>
      </c>
      <c r="F35" s="11"/>
    </row>
    <row r="36" spans="1:6" ht="15" x14ac:dyDescent="0.2">
      <c r="A36" s="11"/>
      <c r="B36" s="12">
        <v>1992</v>
      </c>
      <c r="C36" s="13">
        <v>9.9400000000000002E-2</v>
      </c>
      <c r="D36" s="13">
        <v>8.6999999999999994E-3</v>
      </c>
      <c r="E36" s="14" t="s">
        <v>33</v>
      </c>
      <c r="F36" s="11"/>
    </row>
    <row r="37" spans="1:6" ht="15" x14ac:dyDescent="0.2">
      <c r="A37" s="11"/>
      <c r="B37" s="12">
        <v>1993</v>
      </c>
      <c r="C37" s="13">
        <v>6.6699999999999995E-2</v>
      </c>
      <c r="D37" s="13">
        <v>5.8999999999999999E-3</v>
      </c>
      <c r="E37" s="14" t="s">
        <v>33</v>
      </c>
      <c r="F37" s="11"/>
    </row>
    <row r="38" spans="1:6" ht="15" x14ac:dyDescent="0.2">
      <c r="A38" s="11"/>
      <c r="B38" s="12">
        <v>1994</v>
      </c>
      <c r="C38" s="13">
        <v>6.2300000000000001E-2</v>
      </c>
      <c r="D38" s="13">
        <v>5.4999999999999997E-3</v>
      </c>
      <c r="E38" s="14" t="s">
        <v>33</v>
      </c>
      <c r="F38" s="11"/>
    </row>
    <row r="39" spans="1:6" ht="15" x14ac:dyDescent="0.2">
      <c r="A39" s="11"/>
      <c r="B39" s="12">
        <v>1995</v>
      </c>
      <c r="C39" s="13">
        <v>0.46450000000000002</v>
      </c>
      <c r="D39" s="13">
        <v>3.5299999999999998E-2</v>
      </c>
      <c r="E39" s="14" t="s">
        <v>34</v>
      </c>
      <c r="F39" s="11"/>
    </row>
    <row r="40" spans="1:6" ht="15" x14ac:dyDescent="0.2">
      <c r="A40" s="11"/>
      <c r="B40" s="12">
        <v>1996</v>
      </c>
      <c r="C40" s="13">
        <v>0.23269999999999999</v>
      </c>
      <c r="D40" s="13">
        <v>1.9199999999999998E-2</v>
      </c>
      <c r="E40" s="14" t="s">
        <v>34</v>
      </c>
      <c r="F40" s="11"/>
    </row>
    <row r="41" spans="1:6" ht="15" x14ac:dyDescent="0.2">
      <c r="A41" s="11"/>
      <c r="B41" s="12">
        <v>1997</v>
      </c>
      <c r="C41" s="13">
        <v>0.12820000000000001</v>
      </c>
      <c r="D41" s="13">
        <v>1.0999999999999999E-2</v>
      </c>
      <c r="E41" s="14" t="s">
        <v>34</v>
      </c>
      <c r="F41" s="11"/>
    </row>
    <row r="42" spans="1:6" ht="15" x14ac:dyDescent="0.2">
      <c r="A42" s="11"/>
      <c r="B42" s="12">
        <v>1998</v>
      </c>
      <c r="C42" s="13">
        <v>0.1608</v>
      </c>
      <c r="D42" s="13">
        <v>1.37E-2</v>
      </c>
      <c r="E42" s="14" t="s">
        <v>34</v>
      </c>
      <c r="F42" s="11"/>
    </row>
    <row r="43" spans="1:6" ht="15" x14ac:dyDescent="0.2">
      <c r="B43" s="12">
        <v>1999</v>
      </c>
      <c r="C43" s="13">
        <v>9.5500000000000002E-2</v>
      </c>
      <c r="D43" s="13">
        <v>8.3000000000000001E-3</v>
      </c>
      <c r="E43" s="14" t="s">
        <v>34</v>
      </c>
    </row>
    <row r="44" spans="1:6" ht="15" x14ac:dyDescent="0.2">
      <c r="B44" s="12">
        <v>2000</v>
      </c>
      <c r="C44" s="13">
        <v>7.5200000000000003E-2</v>
      </c>
      <c r="D44" s="13">
        <v>6.6E-3</v>
      </c>
      <c r="E44" s="14" t="s">
        <v>34</v>
      </c>
    </row>
    <row r="45" spans="1:6" ht="15" x14ac:dyDescent="0.2">
      <c r="B45" s="12">
        <v>2001</v>
      </c>
      <c r="C45" s="13">
        <v>3.8300000000000001E-2</v>
      </c>
      <c r="D45" s="13">
        <v>3.3999999999999998E-3</v>
      </c>
      <c r="E45" s="14" t="s">
        <v>35</v>
      </c>
    </row>
    <row r="46" spans="1:6" ht="15" x14ac:dyDescent="0.2">
      <c r="B46" s="12">
        <v>2002</v>
      </c>
      <c r="C46" s="13">
        <v>4.7300000000000002E-2</v>
      </c>
      <c r="D46" s="13">
        <v>4.1999999999999997E-3</v>
      </c>
      <c r="E46" s="14" t="s">
        <v>35</v>
      </c>
    </row>
    <row r="47" spans="1:6" ht="15" x14ac:dyDescent="0.2">
      <c r="B47" s="12">
        <v>2003</v>
      </c>
      <c r="C47" s="13">
        <v>3.56E-2</v>
      </c>
      <c r="D47" s="13">
        <v>3.2000000000000002E-3</v>
      </c>
      <c r="E47" s="14" t="s">
        <v>35</v>
      </c>
    </row>
    <row r="48" spans="1:6" ht="15" x14ac:dyDescent="0.2">
      <c r="B48" s="12">
        <v>2004</v>
      </c>
      <c r="C48" s="13">
        <v>4.5400000000000003E-2</v>
      </c>
      <c r="D48" s="13">
        <v>4.0000000000000001E-3</v>
      </c>
      <c r="E48" s="14" t="s">
        <v>35</v>
      </c>
    </row>
    <row r="49" spans="2:5" ht="15" x14ac:dyDescent="0.2">
      <c r="B49" s="12">
        <v>2005</v>
      </c>
      <c r="C49" s="13">
        <v>3.3300000000000003E-2</v>
      </c>
      <c r="D49" s="13">
        <v>3.0000000000000001E-3</v>
      </c>
      <c r="E49" s="14" t="s">
        <v>35</v>
      </c>
    </row>
    <row r="50" spans="2:5" ht="15" x14ac:dyDescent="0.2">
      <c r="B50" s="12">
        <v>2006</v>
      </c>
      <c r="C50" s="13">
        <v>3.4500000000000003E-2</v>
      </c>
      <c r="D50" s="13">
        <v>3.0999999999999999E-3</v>
      </c>
      <c r="E50" s="14" t="s">
        <v>35</v>
      </c>
    </row>
    <row r="51" spans="2:5" ht="15" x14ac:dyDescent="0.2">
      <c r="B51" s="12">
        <v>2007</v>
      </c>
      <c r="C51" s="13">
        <v>3.2300000000000002E-2</v>
      </c>
      <c r="D51" s="13">
        <v>2.8999999999999998E-3</v>
      </c>
      <c r="E51" s="14" t="s">
        <v>36</v>
      </c>
    </row>
    <row r="52" spans="2:5" ht="15" x14ac:dyDescent="0.2">
      <c r="B52" s="12">
        <v>2008</v>
      </c>
      <c r="C52" s="13">
        <v>6.0400000000000002E-2</v>
      </c>
      <c r="D52" s="13">
        <v>5.3E-3</v>
      </c>
      <c r="E52" s="14" t="s">
        <v>36</v>
      </c>
    </row>
    <row r="53" spans="2:5" ht="15" x14ac:dyDescent="0.2">
      <c r="B53" s="12">
        <v>2009</v>
      </c>
      <c r="C53" s="13">
        <v>3.3300000000000003E-2</v>
      </c>
      <c r="D53" s="13">
        <v>3.0000000000000001E-3</v>
      </c>
      <c r="E53" s="14" t="s">
        <v>36</v>
      </c>
    </row>
    <row r="54" spans="2:5" ht="15" x14ac:dyDescent="0.2">
      <c r="B54" s="12">
        <v>2010</v>
      </c>
      <c r="C54" s="13">
        <v>3.2800000000000003E-2</v>
      </c>
      <c r="D54" s="13">
        <v>2.8999999999999998E-3</v>
      </c>
      <c r="E54" s="14" t="s">
        <v>36</v>
      </c>
    </row>
    <row r="55" spans="2:5" ht="15" x14ac:dyDescent="0.2">
      <c r="B55" s="12">
        <v>2011</v>
      </c>
      <c r="C55" s="13">
        <v>3.32E-2</v>
      </c>
      <c r="D55" s="13">
        <v>3.0000000000000001E-3</v>
      </c>
      <c r="E55" s="14" t="s">
        <v>36</v>
      </c>
    </row>
    <row r="56" spans="2:5" ht="15" x14ac:dyDescent="0.2">
      <c r="B56" s="12">
        <v>2012</v>
      </c>
      <c r="C56" s="13">
        <v>2.8400000000000002E-2</v>
      </c>
      <c r="D56" s="13">
        <v>2.5000000000000001E-3</v>
      </c>
      <c r="E56" s="14" t="s">
        <v>36</v>
      </c>
    </row>
    <row r="57" spans="2:5" ht="15" x14ac:dyDescent="0.2">
      <c r="B57" s="12">
        <v>2013</v>
      </c>
      <c r="C57" s="13">
        <v>3.56E-2</v>
      </c>
      <c r="D57" s="13">
        <v>3.2000000000000002E-3</v>
      </c>
      <c r="E57" s="14" t="s">
        <v>37</v>
      </c>
    </row>
    <row r="58" spans="2:5" ht="15" x14ac:dyDescent="0.2">
      <c r="B58" s="12">
        <v>2014</v>
      </c>
      <c r="C58" s="13">
        <v>3.1600000000000003E-2</v>
      </c>
      <c r="D58" s="13">
        <v>2.8E-3</v>
      </c>
      <c r="E58" s="14" t="s">
        <v>37</v>
      </c>
    </row>
    <row r="59" spans="2:5" ht="15" x14ac:dyDescent="0.2">
      <c r="B59" s="12">
        <v>2015</v>
      </c>
      <c r="C59" s="13">
        <v>2.2200000000000001E-2</v>
      </c>
      <c r="D59" s="13">
        <v>2E-3</v>
      </c>
      <c r="E59" s="14" t="s">
        <v>37</v>
      </c>
    </row>
    <row r="60" spans="2:5" ht="15" x14ac:dyDescent="0.2">
      <c r="B60" s="12">
        <v>2016</v>
      </c>
      <c r="C60" s="13">
        <v>2.9700000000000001E-2</v>
      </c>
      <c r="D60" s="13">
        <v>2.7000000000000001E-3</v>
      </c>
      <c r="E60" s="14" t="s">
        <v>37</v>
      </c>
    </row>
    <row r="61" spans="2:5" ht="15" x14ac:dyDescent="0.2">
      <c r="B61" s="12">
        <v>2017</v>
      </c>
      <c r="C61" s="13">
        <v>4.99E-2</v>
      </c>
      <c r="D61" s="13">
        <v>4.4000000000000003E-3</v>
      </c>
      <c r="E61" s="14" t="s">
        <v>37</v>
      </c>
    </row>
    <row r="62" spans="2:5" ht="15" x14ac:dyDescent="0.2">
      <c r="B62" s="12">
        <v>2018</v>
      </c>
      <c r="C62" s="13">
        <v>4.2799999999999998E-2</v>
      </c>
      <c r="D62" s="13">
        <v>3.8E-3</v>
      </c>
      <c r="E62" s="14" t="s">
        <v>37</v>
      </c>
    </row>
    <row r="63" spans="2:5" ht="15" x14ac:dyDescent="0.2">
      <c r="B63" s="12">
        <v>2019</v>
      </c>
      <c r="C63" s="13">
        <v>2.7400000000000001E-2</v>
      </c>
      <c r="D63" s="13">
        <v>2.5000000000000001E-3</v>
      </c>
      <c r="E63" s="14" t="s">
        <v>38</v>
      </c>
    </row>
    <row r="64" spans="2:5" ht="15" x14ac:dyDescent="0.2">
      <c r="B64" s="12">
        <v>2020</v>
      </c>
      <c r="C64" s="13">
        <v>2.6499999999999999E-2</v>
      </c>
      <c r="D64" s="13">
        <v>2.3999999999999998E-3</v>
      </c>
      <c r="E64" s="14" t="s">
        <v>38</v>
      </c>
    </row>
    <row r="65" spans="2:10" ht="15" x14ac:dyDescent="0.2">
      <c r="B65" s="12">
        <v>2021</v>
      </c>
      <c r="C65" s="13">
        <v>6.4399999999999999E-2</v>
      </c>
      <c r="D65" s="13">
        <v>5.7000000000000002E-3</v>
      </c>
      <c r="E65" s="14" t="s">
        <v>38</v>
      </c>
    </row>
    <row r="66" spans="2:10" ht="15" x14ac:dyDescent="0.2">
      <c r="B66" s="110">
        <v>2022</v>
      </c>
      <c r="C66" s="111">
        <v>6.7900000000000002E-2</v>
      </c>
      <c r="D66" s="111">
        <v>6.6E-3</v>
      </c>
      <c r="E66" s="112" t="s">
        <v>38</v>
      </c>
      <c r="F66" s="16" t="s">
        <v>39</v>
      </c>
      <c r="G66" s="113">
        <v>8.5999999999999993E-2</v>
      </c>
      <c r="H66" t="s">
        <v>40</v>
      </c>
    </row>
    <row r="67" spans="2:10" ht="15" x14ac:dyDescent="0.2">
      <c r="B67" s="155">
        <v>2023</v>
      </c>
      <c r="C67" s="111">
        <v>3.27E-2</v>
      </c>
      <c r="D67" s="111">
        <v>3.2000000000000002E-3</v>
      </c>
      <c r="E67" s="156" t="s">
        <v>38</v>
      </c>
      <c r="F67" s="157" t="s">
        <v>142</v>
      </c>
      <c r="G67" s="158">
        <v>4.8500000000000001E-2</v>
      </c>
      <c r="H67" s="157" t="s">
        <v>143</v>
      </c>
      <c r="I67" s="157"/>
      <c r="J67" s="157"/>
    </row>
    <row r="68" spans="2:10" ht="15" x14ac:dyDescent="0.2">
      <c r="B68" s="12">
        <v>2024</v>
      </c>
      <c r="C68" s="13">
        <v>4.4400000000000002E-2</v>
      </c>
      <c r="D68" s="13"/>
      <c r="E68" s="14" t="s">
        <v>144</v>
      </c>
    </row>
    <row r="69" spans="2:10" ht="15" x14ac:dyDescent="0.2">
      <c r="B69" s="12">
        <v>2025</v>
      </c>
      <c r="C69" s="13"/>
      <c r="D69" s="13"/>
      <c r="E69" s="14"/>
    </row>
    <row r="70" spans="2:10" ht="15" x14ac:dyDescent="0.2">
      <c r="B70" s="12">
        <v>2026</v>
      </c>
      <c r="C70" s="13"/>
      <c r="D70" s="13"/>
      <c r="E70" s="14"/>
    </row>
    <row r="71" spans="2:10" ht="15" x14ac:dyDescent="0.2">
      <c r="B71" s="12">
        <v>2027</v>
      </c>
      <c r="C71" s="13"/>
      <c r="D71" s="13"/>
      <c r="E71" s="14"/>
    </row>
    <row r="72" spans="2:10" ht="15" x14ac:dyDescent="0.2">
      <c r="B72" s="12">
        <v>2028</v>
      </c>
      <c r="C72" s="13"/>
      <c r="D72" s="13"/>
      <c r="E72" s="14"/>
    </row>
  </sheetData>
  <sortState xmlns:xlrd2="http://schemas.microsoft.com/office/spreadsheetml/2017/richdata2" ref="B7:E65">
    <sortCondition ref="B7:B65"/>
  </sortState>
  <mergeCells count="5">
    <mergeCell ref="B2:E2"/>
    <mergeCell ref="B3:E3"/>
    <mergeCell ref="B4:E4"/>
    <mergeCell ref="B5:C5"/>
    <mergeCell ref="D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7C0D-43C5-49D5-B3BE-524334DD3367}">
  <dimension ref="B2:T48"/>
  <sheetViews>
    <sheetView showGridLines="0" workbookViewId="0">
      <pane ySplit="7" topLeftCell="A22" activePane="bottomLeft" state="frozen"/>
      <selection pane="bottomLeft" activeCell="H30" sqref="H30"/>
    </sheetView>
  </sheetViews>
  <sheetFormatPr baseColWidth="10" defaultRowHeight="12.75" x14ac:dyDescent="0.2"/>
  <cols>
    <col min="1" max="1" width="3.83203125" customWidth="1"/>
    <col min="2" max="2" width="19.83203125" style="16" customWidth="1"/>
    <col min="3" max="4" width="19.83203125" customWidth="1"/>
    <col min="5" max="5" width="19.83203125" style="8" customWidth="1"/>
    <col min="6" max="6" width="9.83203125" customWidth="1"/>
    <col min="7" max="7" width="3.83203125" customWidth="1"/>
    <col min="8" max="8" width="12.83203125" style="9" customWidth="1"/>
    <col min="10" max="10" width="17.83203125" style="9" customWidth="1"/>
    <col min="11" max="11" width="12.83203125" style="8" customWidth="1"/>
    <col min="12" max="12" width="9.83203125" customWidth="1"/>
    <col min="13" max="13" width="3.83203125" customWidth="1"/>
    <col min="14" max="14" width="12.83203125" style="9" customWidth="1"/>
    <col min="15" max="15" width="7.6640625" customWidth="1"/>
    <col min="16" max="16" width="17.83203125" style="9" customWidth="1"/>
    <col min="17" max="17" width="7.1640625" bestFit="1" customWidth="1"/>
    <col min="18" max="18" width="12.83203125" style="8" customWidth="1"/>
    <col min="19" max="20" width="9.83203125" customWidth="1"/>
  </cols>
  <sheetData>
    <row r="2" spans="2:20" ht="18" customHeight="1" x14ac:dyDescent="0.25">
      <c r="B2" s="149" t="s">
        <v>89</v>
      </c>
      <c r="C2" s="150"/>
      <c r="D2" s="150"/>
      <c r="E2" s="150"/>
      <c r="F2" s="137"/>
      <c r="H2" s="149" t="s">
        <v>89</v>
      </c>
      <c r="I2" s="150"/>
      <c r="J2" s="150"/>
      <c r="K2" s="150"/>
      <c r="L2" s="137"/>
      <c r="N2" s="149" t="s">
        <v>89</v>
      </c>
      <c r="O2" s="150"/>
      <c r="P2" s="150"/>
      <c r="Q2" s="150"/>
      <c r="R2" s="137"/>
    </row>
    <row r="3" spans="2:20" ht="18" customHeight="1" x14ac:dyDescent="0.2">
      <c r="B3" s="151" t="s">
        <v>69</v>
      </c>
      <c r="C3" s="152"/>
      <c r="D3" s="152"/>
      <c r="E3" s="152"/>
      <c r="F3" s="153"/>
      <c r="H3" s="151" t="s">
        <v>104</v>
      </c>
      <c r="I3" s="152"/>
      <c r="J3" s="152"/>
      <c r="K3" s="152"/>
      <c r="L3" s="153"/>
      <c r="N3" s="151" t="s">
        <v>105</v>
      </c>
      <c r="O3" s="152"/>
      <c r="P3" s="152"/>
      <c r="Q3" s="152"/>
      <c r="R3" s="153"/>
    </row>
    <row r="4" spans="2:20" ht="18" customHeight="1" x14ac:dyDescent="0.25">
      <c r="B4" s="32" t="s">
        <v>85</v>
      </c>
      <c r="C4" s="22" t="s">
        <v>88</v>
      </c>
      <c r="D4" s="28"/>
      <c r="E4" s="34"/>
      <c r="F4" s="25"/>
      <c r="H4" s="32" t="s">
        <v>85</v>
      </c>
      <c r="I4" s="20" t="s">
        <v>70</v>
      </c>
      <c r="L4" s="25"/>
      <c r="N4" s="32" t="s">
        <v>85</v>
      </c>
      <c r="O4" s="20" t="s">
        <v>87</v>
      </c>
      <c r="R4" s="25"/>
    </row>
    <row r="5" spans="2:20" ht="18" x14ac:dyDescent="0.25">
      <c r="B5" s="23" t="s">
        <v>86</v>
      </c>
      <c r="C5" s="29"/>
      <c r="D5" s="30">
        <v>44900</v>
      </c>
      <c r="E5" s="35"/>
      <c r="F5" s="25"/>
      <c r="H5" s="23" t="s">
        <v>86</v>
      </c>
      <c r="I5" s="29"/>
      <c r="J5" s="30">
        <v>44900</v>
      </c>
      <c r="K5" s="35"/>
      <c r="L5" s="25"/>
      <c r="N5" s="23" t="s">
        <v>86</v>
      </c>
      <c r="O5" s="29"/>
      <c r="P5" s="30">
        <v>44900</v>
      </c>
      <c r="Q5" s="35"/>
      <c r="R5" s="25"/>
    </row>
    <row r="6" spans="2:20" ht="18" x14ac:dyDescent="0.25">
      <c r="B6" s="24" t="s">
        <v>71</v>
      </c>
      <c r="C6" s="31"/>
      <c r="D6" s="31"/>
      <c r="E6" s="36"/>
      <c r="F6" s="26"/>
      <c r="H6" s="24" t="s">
        <v>84</v>
      </c>
      <c r="I6" s="31"/>
      <c r="J6" s="31"/>
      <c r="K6" s="36"/>
      <c r="L6" s="26"/>
      <c r="N6" s="24" t="s">
        <v>102</v>
      </c>
      <c r="O6" s="31"/>
      <c r="P6" s="31"/>
      <c r="Q6" s="36"/>
      <c r="R6" s="26"/>
    </row>
    <row r="7" spans="2:20" ht="13.5" thickBot="1" x14ac:dyDescent="0.25">
      <c r="B7" s="21" t="s">
        <v>65</v>
      </c>
      <c r="C7" s="21" t="s">
        <v>0</v>
      </c>
      <c r="D7" s="21" t="s">
        <v>66</v>
      </c>
      <c r="E7" s="37" t="s">
        <v>67</v>
      </c>
      <c r="F7" s="21" t="s">
        <v>68</v>
      </c>
      <c r="H7" s="33" t="s">
        <v>65</v>
      </c>
      <c r="I7" s="19" t="s">
        <v>0</v>
      </c>
      <c r="J7" s="33" t="s">
        <v>66</v>
      </c>
      <c r="K7" s="39" t="s">
        <v>67</v>
      </c>
      <c r="L7" s="19" t="s">
        <v>68</v>
      </c>
      <c r="N7" s="33" t="s">
        <v>65</v>
      </c>
      <c r="O7" s="19" t="s">
        <v>0</v>
      </c>
      <c r="P7" s="33" t="s">
        <v>66</v>
      </c>
      <c r="Q7" s="19" t="s">
        <v>67</v>
      </c>
      <c r="R7" s="39" t="s">
        <v>103</v>
      </c>
      <c r="S7" s="19" t="s">
        <v>101</v>
      </c>
      <c r="T7" s="19" t="s">
        <v>68</v>
      </c>
    </row>
    <row r="8" spans="2:20" ht="29.25" customHeight="1" thickBot="1" x14ac:dyDescent="0.25">
      <c r="B8" s="27" t="s">
        <v>41</v>
      </c>
      <c r="C8" s="17">
        <v>19.295999999999999</v>
      </c>
      <c r="D8" s="17" t="s">
        <v>42</v>
      </c>
      <c r="E8" s="38">
        <v>19.219000000000001</v>
      </c>
      <c r="F8" s="18">
        <v>-3.0000000000000001E-3</v>
      </c>
      <c r="H8" s="27" t="s">
        <v>41</v>
      </c>
      <c r="I8" s="17">
        <v>21.353999999999999</v>
      </c>
      <c r="J8" s="40" t="s">
        <v>72</v>
      </c>
      <c r="K8" s="38">
        <v>21.995000000000001</v>
      </c>
      <c r="L8" s="18">
        <v>9.6000000000000002E-2</v>
      </c>
      <c r="N8" s="27" t="s">
        <v>41</v>
      </c>
      <c r="O8" s="17">
        <v>0.67200000000000004</v>
      </c>
      <c r="P8" s="40" t="s">
        <v>90</v>
      </c>
      <c r="Q8" s="40">
        <v>0.65300000000000002</v>
      </c>
      <c r="R8" s="41">
        <f>K8*Q8</f>
        <v>14.362735000000001</v>
      </c>
      <c r="S8" s="18">
        <v>-2.8000000000000001E-2</v>
      </c>
      <c r="T8" s="18">
        <v>-8.6999999999999994E-2</v>
      </c>
    </row>
    <row r="9" spans="2:20" ht="29.25" customHeight="1" thickBot="1" x14ac:dyDescent="0.25">
      <c r="B9" s="27" t="s">
        <v>43</v>
      </c>
      <c r="C9" s="17">
        <v>19.219000000000001</v>
      </c>
      <c r="D9" s="17" t="s">
        <v>44</v>
      </c>
      <c r="E9" s="38">
        <v>18.704999999999998</v>
      </c>
      <c r="F9" s="18">
        <v>-2.9000000000000001E-2</v>
      </c>
      <c r="H9" s="27" t="s">
        <v>43</v>
      </c>
      <c r="I9" s="17">
        <v>21.995000000000001</v>
      </c>
      <c r="J9" s="40" t="s">
        <v>73</v>
      </c>
      <c r="K9" s="38">
        <v>22.561</v>
      </c>
      <c r="L9" s="18">
        <v>0.124</v>
      </c>
      <c r="N9" s="27" t="s">
        <v>43</v>
      </c>
      <c r="O9" s="17">
        <v>0.65300000000000002</v>
      </c>
      <c r="P9" s="40" t="s">
        <v>91</v>
      </c>
      <c r="Q9" s="40">
        <v>0.63400000000000001</v>
      </c>
      <c r="R9" s="41">
        <f t="shared" ref="R9:R19" si="0">K9*Q9</f>
        <v>14.303674000000001</v>
      </c>
      <c r="S9" s="18">
        <v>-2.9000000000000001E-2</v>
      </c>
      <c r="T9" s="18">
        <v>-0.114</v>
      </c>
    </row>
    <row r="10" spans="2:20" ht="29.25" customHeight="1" thickBot="1" x14ac:dyDescent="0.25">
      <c r="B10" s="27" t="s">
        <v>45</v>
      </c>
      <c r="C10" s="17">
        <v>18.704999999999998</v>
      </c>
      <c r="D10" s="17" t="s">
        <v>46</v>
      </c>
      <c r="E10" s="38">
        <v>18.388999999999999</v>
      </c>
      <c r="F10" s="18">
        <v>-4.5999999999999999E-2</v>
      </c>
      <c r="H10" s="27" t="s">
        <v>45</v>
      </c>
      <c r="I10" s="17">
        <v>22.561</v>
      </c>
      <c r="J10" s="40" t="s">
        <v>74</v>
      </c>
      <c r="K10" s="38">
        <v>22.367999999999999</v>
      </c>
      <c r="L10" s="18">
        <v>0.114</v>
      </c>
      <c r="N10" s="27" t="s">
        <v>45</v>
      </c>
      <c r="O10" s="17">
        <v>0.63400000000000001</v>
      </c>
      <c r="P10" s="40" t="s">
        <v>92</v>
      </c>
      <c r="Q10" s="40">
        <v>0.63800000000000001</v>
      </c>
      <c r="R10" s="41">
        <f t="shared" si="0"/>
        <v>14.270783999999999</v>
      </c>
      <c r="S10" s="18">
        <v>6.0000000000000001E-3</v>
      </c>
      <c r="T10" s="18">
        <v>-0.108</v>
      </c>
    </row>
    <row r="11" spans="2:20" ht="29.25" customHeight="1" thickBot="1" x14ac:dyDescent="0.25">
      <c r="B11" s="27" t="s">
        <v>47</v>
      </c>
      <c r="C11" s="17">
        <v>18.388999999999999</v>
      </c>
      <c r="D11" s="17" t="s">
        <v>48</v>
      </c>
      <c r="E11" s="38">
        <v>18.384</v>
      </c>
      <c r="F11" s="18">
        <v>-4.5999999999999999E-2</v>
      </c>
      <c r="H11" s="27" t="s">
        <v>47</v>
      </c>
      <c r="I11" s="17">
        <v>22.367999999999999</v>
      </c>
      <c r="J11" s="40" t="s">
        <v>75</v>
      </c>
      <c r="K11" s="38">
        <v>21.792000000000002</v>
      </c>
      <c r="L11" s="18">
        <v>8.5999999999999993E-2</v>
      </c>
      <c r="N11" s="27" t="s">
        <v>47</v>
      </c>
      <c r="O11" s="17">
        <v>0.63800000000000001</v>
      </c>
      <c r="P11" s="40" t="s">
        <v>93</v>
      </c>
      <c r="Q11" s="40">
        <v>0.622</v>
      </c>
      <c r="R11" s="41">
        <f t="shared" si="0"/>
        <v>13.554624</v>
      </c>
      <c r="S11" s="18">
        <v>-2.5000000000000001E-2</v>
      </c>
      <c r="T11" s="18">
        <v>-0.13</v>
      </c>
    </row>
    <row r="12" spans="2:20" ht="29.25" customHeight="1" thickBot="1" x14ac:dyDescent="0.25">
      <c r="B12" s="27" t="s">
        <v>49</v>
      </c>
      <c r="C12" s="17">
        <v>18.384</v>
      </c>
      <c r="D12" s="17" t="s">
        <v>50</v>
      </c>
      <c r="E12" s="38">
        <v>18.178000000000001</v>
      </c>
      <c r="F12" s="18">
        <v>-5.7000000000000002E-2</v>
      </c>
      <c r="H12" s="27" t="s">
        <v>49</v>
      </c>
      <c r="I12" s="17">
        <v>21.792000000000002</v>
      </c>
      <c r="J12" s="40" t="s">
        <v>76</v>
      </c>
      <c r="K12" s="38">
        <v>21.196000000000002</v>
      </c>
      <c r="L12" s="18">
        <v>5.6000000000000001E-2</v>
      </c>
      <c r="N12" s="27" t="s">
        <v>49</v>
      </c>
      <c r="O12" s="17">
        <v>0.622</v>
      </c>
      <c r="P12" s="40" t="s">
        <v>94</v>
      </c>
      <c r="Q12" s="40">
        <v>0.61699999999999999</v>
      </c>
      <c r="R12" s="41">
        <f t="shared" si="0"/>
        <v>13.077932000000001</v>
      </c>
      <c r="S12" s="18">
        <v>-8.0000000000000002E-3</v>
      </c>
      <c r="T12" s="18">
        <v>-0.13700000000000001</v>
      </c>
    </row>
    <row r="13" spans="2:20" ht="29.25" customHeight="1" thickBot="1" x14ac:dyDescent="0.25">
      <c r="B13" s="27" t="s">
        <v>51</v>
      </c>
      <c r="C13" s="17">
        <v>18.178000000000001</v>
      </c>
      <c r="D13" s="17" t="s">
        <v>52</v>
      </c>
      <c r="E13" s="38">
        <v>18.41</v>
      </c>
      <c r="F13" s="18">
        <v>-4.4999999999999998E-2</v>
      </c>
      <c r="H13" s="27" t="s">
        <v>51</v>
      </c>
      <c r="I13" s="17">
        <v>21.196000000000002</v>
      </c>
      <c r="J13" s="40" t="s">
        <v>77</v>
      </c>
      <c r="K13" s="38">
        <v>20.934000000000001</v>
      </c>
      <c r="L13" s="18">
        <v>4.2999999999999997E-2</v>
      </c>
      <c r="N13" s="27" t="s">
        <v>51</v>
      </c>
      <c r="O13" s="17">
        <v>0.61699999999999999</v>
      </c>
      <c r="P13" s="40" t="s">
        <v>95</v>
      </c>
      <c r="Q13" s="40">
        <v>0.63600000000000001</v>
      </c>
      <c r="R13" s="41">
        <f t="shared" si="0"/>
        <v>13.314024000000002</v>
      </c>
      <c r="S13" s="18">
        <v>3.1E-2</v>
      </c>
      <c r="T13" s="18">
        <v>-0.111</v>
      </c>
    </row>
    <row r="14" spans="2:20" ht="29.25" customHeight="1" thickBot="1" x14ac:dyDescent="0.25">
      <c r="B14" s="27" t="s">
        <v>53</v>
      </c>
      <c r="C14" s="17">
        <v>18.41</v>
      </c>
      <c r="D14" s="17" t="s">
        <v>54</v>
      </c>
      <c r="E14" s="38">
        <v>18.928000000000001</v>
      </c>
      <c r="F14" s="18">
        <v>-1.7999999999999999E-2</v>
      </c>
      <c r="H14" s="27" t="s">
        <v>53</v>
      </c>
      <c r="I14" s="17">
        <v>20.934000000000001</v>
      </c>
      <c r="J14" s="40" t="s">
        <v>78</v>
      </c>
      <c r="K14" s="38">
        <v>21.012</v>
      </c>
      <c r="L14" s="18">
        <v>4.7E-2</v>
      </c>
      <c r="N14" s="27" t="s">
        <v>53</v>
      </c>
      <c r="O14" s="17">
        <v>0.63600000000000001</v>
      </c>
      <c r="P14" s="40" t="s">
        <v>96</v>
      </c>
      <c r="Q14" s="40">
        <v>0.64400000000000002</v>
      </c>
      <c r="R14" s="41">
        <f t="shared" si="0"/>
        <v>13.531728000000001</v>
      </c>
      <c r="S14" s="18">
        <v>1.2999999999999999E-2</v>
      </c>
      <c r="T14" s="18">
        <v>-0.1</v>
      </c>
    </row>
    <row r="15" spans="2:20" ht="29.25" customHeight="1" thickBot="1" x14ac:dyDescent="0.25">
      <c r="B15" s="27" t="s">
        <v>55</v>
      </c>
      <c r="C15" s="17">
        <v>18.928000000000001</v>
      </c>
      <c r="D15" s="17" t="s">
        <v>56</v>
      </c>
      <c r="E15" s="38">
        <v>18.36</v>
      </c>
      <c r="F15" s="18">
        <v>-4.7E-2</v>
      </c>
      <c r="H15" s="27" t="s">
        <v>55</v>
      </c>
      <c r="I15" s="17">
        <v>21.012</v>
      </c>
      <c r="J15" s="40" t="s">
        <v>79</v>
      </c>
      <c r="K15" s="38">
        <v>20.504999999999999</v>
      </c>
      <c r="L15" s="18">
        <v>2.1000000000000001E-2</v>
      </c>
      <c r="N15" s="27" t="s">
        <v>55</v>
      </c>
      <c r="O15" s="17">
        <v>0.64400000000000002</v>
      </c>
      <c r="P15" s="40" t="s">
        <v>92</v>
      </c>
      <c r="Q15" s="40">
        <v>0.63900000000000001</v>
      </c>
      <c r="R15" s="41">
        <f t="shared" si="0"/>
        <v>13.102694999999999</v>
      </c>
      <c r="S15" s="18">
        <v>-8.0000000000000002E-3</v>
      </c>
      <c r="T15" s="18">
        <v>-0.107</v>
      </c>
    </row>
    <row r="16" spans="2:20" ht="29.25" customHeight="1" thickBot="1" x14ac:dyDescent="0.25">
      <c r="B16" s="27" t="s">
        <v>57</v>
      </c>
      <c r="C16" s="17">
        <v>18.36</v>
      </c>
      <c r="D16" s="17" t="s">
        <v>58</v>
      </c>
      <c r="E16" s="38">
        <v>18.870999999999999</v>
      </c>
      <c r="F16" s="18">
        <v>-2.1000000000000001E-2</v>
      </c>
      <c r="H16" s="27" t="s">
        <v>57</v>
      </c>
      <c r="I16" s="17">
        <v>20.504999999999999</v>
      </c>
      <c r="J16" s="40" t="s">
        <v>80</v>
      </c>
      <c r="K16" s="38">
        <v>20.079999999999998</v>
      </c>
      <c r="L16" s="18">
        <v>0</v>
      </c>
      <c r="N16" s="27" t="s">
        <v>57</v>
      </c>
      <c r="O16" s="17">
        <v>0.63900000000000001</v>
      </c>
      <c r="P16" s="40" t="s">
        <v>97</v>
      </c>
      <c r="Q16" s="40">
        <v>0.65200000000000002</v>
      </c>
      <c r="R16" s="41">
        <f t="shared" si="0"/>
        <v>13.09216</v>
      </c>
      <c r="S16" s="18">
        <v>0.02</v>
      </c>
      <c r="T16" s="18">
        <v>-8.8999999999999996E-2</v>
      </c>
    </row>
    <row r="17" spans="2:20" ht="29.25" customHeight="1" thickBot="1" x14ac:dyDescent="0.25">
      <c r="B17" s="27" t="s">
        <v>59</v>
      </c>
      <c r="C17" s="17">
        <v>18.870999999999999</v>
      </c>
      <c r="D17" s="17" t="s">
        <v>60</v>
      </c>
      <c r="E17" s="38">
        <v>18.305</v>
      </c>
      <c r="F17" s="18">
        <v>-0.05</v>
      </c>
      <c r="H17" s="27" t="s">
        <v>59</v>
      </c>
      <c r="I17" s="17">
        <v>20.079999999999998</v>
      </c>
      <c r="J17" s="40" t="s">
        <v>81</v>
      </c>
      <c r="K17" s="38">
        <v>19.478000000000002</v>
      </c>
      <c r="L17" s="18">
        <v>-0.03</v>
      </c>
      <c r="N17" s="27" t="s">
        <v>59</v>
      </c>
      <c r="O17" s="17">
        <v>0.65200000000000002</v>
      </c>
      <c r="P17" s="40" t="s">
        <v>98</v>
      </c>
      <c r="Q17" s="40">
        <v>0.67</v>
      </c>
      <c r="R17" s="41">
        <f t="shared" si="0"/>
        <v>13.050260000000002</v>
      </c>
      <c r="S17" s="18">
        <v>2.8000000000000001E-2</v>
      </c>
      <c r="T17" s="18">
        <v>-6.3E-2</v>
      </c>
    </row>
    <row r="18" spans="2:20" ht="29.25" customHeight="1" thickBot="1" x14ac:dyDescent="0.25">
      <c r="B18" s="27" t="s">
        <v>61</v>
      </c>
      <c r="C18" s="17">
        <v>18.305</v>
      </c>
      <c r="D18" s="17" t="s">
        <v>62</v>
      </c>
      <c r="E18" s="38">
        <v>18.170000000000002</v>
      </c>
      <c r="F18" s="18">
        <v>-5.7000000000000002E-2</v>
      </c>
      <c r="H18" s="27" t="s">
        <v>61</v>
      </c>
      <c r="I18" s="17">
        <v>19.478000000000002</v>
      </c>
      <c r="J18" s="40" t="s">
        <v>82</v>
      </c>
      <c r="K18" s="38">
        <v>19.318999999999999</v>
      </c>
      <c r="L18" s="18">
        <v>-3.7999999999999999E-2</v>
      </c>
      <c r="N18" s="27" t="s">
        <v>61</v>
      </c>
      <c r="O18" s="17">
        <v>0.67</v>
      </c>
      <c r="P18" s="40" t="s">
        <v>99</v>
      </c>
      <c r="Q18" s="40">
        <v>0.67200000000000004</v>
      </c>
      <c r="R18" s="41">
        <f t="shared" si="0"/>
        <v>12.982368000000001</v>
      </c>
      <c r="S18" s="18">
        <v>3.0000000000000001E-3</v>
      </c>
      <c r="T18" s="18">
        <v>-6.0999999999999999E-2</v>
      </c>
    </row>
    <row r="19" spans="2:20" ht="29.25" customHeight="1" thickBot="1" x14ac:dyDescent="0.25">
      <c r="B19" s="27" t="s">
        <v>63</v>
      </c>
      <c r="C19" s="17">
        <v>18.170000000000002</v>
      </c>
      <c r="D19" s="17" t="s">
        <v>64</v>
      </c>
      <c r="E19" s="38">
        <v>18.285</v>
      </c>
      <c r="F19" s="18">
        <v>-5.0999999999999997E-2</v>
      </c>
      <c r="H19" s="27" t="s">
        <v>63</v>
      </c>
      <c r="I19" s="17">
        <v>19.318999999999999</v>
      </c>
      <c r="J19" s="40" t="s">
        <v>83</v>
      </c>
      <c r="K19" s="38">
        <v>19.199000000000002</v>
      </c>
      <c r="L19" s="18">
        <v>-4.3999999999999997E-2</v>
      </c>
      <c r="N19" s="27" t="s">
        <v>63</v>
      </c>
      <c r="O19" s="17">
        <v>0.67200000000000004</v>
      </c>
      <c r="P19" s="40" t="s">
        <v>100</v>
      </c>
      <c r="Q19" s="40">
        <v>0.67700000000000005</v>
      </c>
      <c r="R19" s="41">
        <f t="shared" si="0"/>
        <v>12.997723000000002</v>
      </c>
      <c r="S19" s="18">
        <v>7.0000000000000001E-3</v>
      </c>
      <c r="T19" s="18">
        <v>-5.3999999999999999E-2</v>
      </c>
    </row>
    <row r="20" spans="2:20" ht="13.5" thickBot="1" x14ac:dyDescent="0.25"/>
    <row r="21" spans="2:20" ht="15.75" thickBot="1" x14ac:dyDescent="0.25">
      <c r="D21" s="17" t="s">
        <v>106</v>
      </c>
      <c r="E21" s="38">
        <f>AVERAGE(E8:E20)</f>
        <v>18.516999999999999</v>
      </c>
      <c r="J21" s="17" t="s">
        <v>106</v>
      </c>
      <c r="K21" s="38">
        <f>AVERAGE(K8:K20)</f>
        <v>20.869916666666665</v>
      </c>
      <c r="P21" s="17" t="s">
        <v>106</v>
      </c>
      <c r="Q21" s="38"/>
      <c r="R21" s="38">
        <f>AVERAGE(R8:R20)</f>
        <v>13.470058916666668</v>
      </c>
    </row>
    <row r="24" spans="2:20" ht="15.75" x14ac:dyDescent="0.25">
      <c r="B24" s="154" t="s">
        <v>107</v>
      </c>
      <c r="C24" s="154"/>
      <c r="D24" s="154"/>
      <c r="E24" s="154"/>
      <c r="F24" s="44"/>
      <c r="G24" s="44"/>
      <c r="H24" s="46"/>
      <c r="I24" s="44"/>
    </row>
    <row r="25" spans="2:20" ht="15" x14ac:dyDescent="0.2">
      <c r="B25" s="148">
        <v>44900</v>
      </c>
      <c r="C25" s="148"/>
      <c r="D25" s="148"/>
      <c r="E25" s="148"/>
      <c r="F25" s="44"/>
      <c r="G25" s="44"/>
      <c r="H25" s="46"/>
      <c r="I25" s="44"/>
    </row>
    <row r="26" spans="2:20" ht="47.25" x14ac:dyDescent="0.2">
      <c r="B26" s="49" t="s">
        <v>108</v>
      </c>
      <c r="C26" s="50" t="s">
        <v>112</v>
      </c>
      <c r="D26" s="50" t="s">
        <v>113</v>
      </c>
      <c r="E26" s="51" t="s">
        <v>114</v>
      </c>
      <c r="F26" s="44"/>
      <c r="G26" s="44"/>
      <c r="H26" s="46"/>
      <c r="I26" s="44"/>
    </row>
    <row r="27" spans="2:20" ht="15" x14ac:dyDescent="0.2">
      <c r="B27" s="47" t="s">
        <v>109</v>
      </c>
      <c r="C27" s="48">
        <v>18</v>
      </c>
      <c r="D27" s="48">
        <v>14.351599999999999</v>
      </c>
      <c r="E27" s="48">
        <v>14.4</v>
      </c>
      <c r="F27" s="44"/>
      <c r="G27" s="44"/>
      <c r="H27" s="46"/>
      <c r="I27" s="44"/>
    </row>
    <row r="28" spans="2:20" ht="15" x14ac:dyDescent="0.2">
      <c r="B28" s="47" t="s">
        <v>111</v>
      </c>
      <c r="C28" s="48">
        <v>25.1</v>
      </c>
      <c r="D28" s="48">
        <v>20.381799999999998</v>
      </c>
      <c r="E28" s="48">
        <v>22</v>
      </c>
      <c r="F28" s="44"/>
      <c r="G28" s="44"/>
      <c r="H28" s="46"/>
      <c r="I28" s="44"/>
    </row>
    <row r="29" spans="2:20" ht="15" x14ac:dyDescent="0.2">
      <c r="B29" s="47" t="s">
        <v>110</v>
      </c>
      <c r="C29" s="48">
        <v>21.1</v>
      </c>
      <c r="D29" s="48">
        <v>19.1433</v>
      </c>
      <c r="E29" s="48">
        <v>21.7</v>
      </c>
      <c r="F29" s="44"/>
      <c r="G29" s="44"/>
      <c r="H29" s="46"/>
      <c r="I29" s="44"/>
    </row>
    <row r="30" spans="2:20" ht="15" x14ac:dyDescent="0.2">
      <c r="B30" s="43"/>
      <c r="C30" s="44"/>
      <c r="D30" s="44"/>
      <c r="E30" s="45"/>
      <c r="F30" s="44"/>
      <c r="G30" s="44"/>
      <c r="H30" s="46"/>
      <c r="I30" s="44"/>
    </row>
    <row r="31" spans="2:20" ht="15" x14ac:dyDescent="0.2">
      <c r="B31" s="43"/>
      <c r="C31" s="44"/>
      <c r="D31" s="44"/>
      <c r="E31" s="45"/>
      <c r="F31" s="44"/>
      <c r="G31" s="44"/>
      <c r="H31" s="46"/>
      <c r="I31" s="44"/>
    </row>
    <row r="32" spans="2:20" ht="15" x14ac:dyDescent="0.2">
      <c r="B32" s="43"/>
      <c r="C32" s="44"/>
      <c r="D32" s="44"/>
      <c r="E32" s="45"/>
      <c r="F32" s="44"/>
      <c r="G32" s="44"/>
      <c r="H32" s="46"/>
      <c r="I32" s="44"/>
    </row>
    <row r="34" spans="5:16" ht="17.25" x14ac:dyDescent="0.3">
      <c r="E34" s="52">
        <v>21</v>
      </c>
      <c r="F34" s="52">
        <v>21.07</v>
      </c>
      <c r="G34" s="52">
        <v>21.31</v>
      </c>
      <c r="H34" s="52">
        <v>21.4</v>
      </c>
      <c r="I34" s="52">
        <v>21.5</v>
      </c>
      <c r="J34" s="52">
        <v>21.7</v>
      </c>
      <c r="K34" s="52">
        <v>22.16</v>
      </c>
      <c r="L34" s="52">
        <v>22.01</v>
      </c>
      <c r="M34" s="52">
        <v>21.8</v>
      </c>
      <c r="N34" s="52">
        <v>21.9</v>
      </c>
      <c r="O34" s="52">
        <v>22</v>
      </c>
      <c r="P34" s="52">
        <v>22.1</v>
      </c>
    </row>
    <row r="37" spans="5:16" ht="15" x14ac:dyDescent="0.25">
      <c r="E37" s="53" t="s">
        <v>115</v>
      </c>
      <c r="J37" s="9">
        <v>27.31</v>
      </c>
    </row>
    <row r="38" spans="5:16" ht="15" x14ac:dyDescent="0.25">
      <c r="E38" s="53" t="s">
        <v>116</v>
      </c>
      <c r="J38" s="9">
        <v>27.33</v>
      </c>
    </row>
    <row r="39" spans="5:16" ht="15" x14ac:dyDescent="0.25">
      <c r="E39" s="53" t="s">
        <v>117</v>
      </c>
      <c r="J39" s="9">
        <v>27.34</v>
      </c>
    </row>
    <row r="40" spans="5:16" ht="15" x14ac:dyDescent="0.25">
      <c r="E40" s="53" t="s">
        <v>118</v>
      </c>
      <c r="J40" s="9">
        <v>27.36</v>
      </c>
    </row>
    <row r="41" spans="5:16" ht="15" x14ac:dyDescent="0.25">
      <c r="E41" s="53" t="s">
        <v>119</v>
      </c>
      <c r="J41" s="9">
        <v>27.38</v>
      </c>
    </row>
    <row r="42" spans="5:16" ht="15" x14ac:dyDescent="0.25">
      <c r="E42" s="53" t="s">
        <v>120</v>
      </c>
      <c r="J42" s="9">
        <v>27.4</v>
      </c>
    </row>
    <row r="43" spans="5:16" ht="15" x14ac:dyDescent="0.25">
      <c r="E43" s="53" t="s">
        <v>121</v>
      </c>
      <c r="J43" s="9">
        <v>0.7</v>
      </c>
    </row>
    <row r="44" spans="5:16" ht="15" x14ac:dyDescent="0.25">
      <c r="E44" s="53" t="s">
        <v>122</v>
      </c>
    </row>
    <row r="45" spans="5:16" ht="15" x14ac:dyDescent="0.25">
      <c r="E45" s="53" t="s">
        <v>123</v>
      </c>
    </row>
    <row r="46" spans="5:16" ht="15" x14ac:dyDescent="0.25">
      <c r="E46" s="53" t="s">
        <v>124</v>
      </c>
    </row>
    <row r="47" spans="5:16" ht="15" x14ac:dyDescent="0.25">
      <c r="E47" s="53" t="s">
        <v>125</v>
      </c>
    </row>
    <row r="48" spans="5:16" ht="15" x14ac:dyDescent="0.25">
      <c r="E48" s="53" t="s">
        <v>126</v>
      </c>
    </row>
  </sheetData>
  <sortState xmlns:xlrd2="http://schemas.microsoft.com/office/spreadsheetml/2017/richdata2" ref="B27:E29">
    <sortCondition ref="B27:B29"/>
  </sortState>
  <mergeCells count="8">
    <mergeCell ref="B25:E25"/>
    <mergeCell ref="B2:F2"/>
    <mergeCell ref="B3:F3"/>
    <mergeCell ref="H2:L2"/>
    <mergeCell ref="N2:R2"/>
    <mergeCell ref="H3:L3"/>
    <mergeCell ref="N3:R3"/>
    <mergeCell ref="B24:E24"/>
  </mergeCells>
  <hyperlinks>
    <hyperlink ref="C4" r:id="rId1" xr:uid="{8DA2D668-4926-440A-A9AE-9131E35FE762}"/>
    <hyperlink ref="I4" r:id="rId2" xr:uid="{18D36C85-E937-4A34-90E4-E3FED4A2BCF9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SMG</vt:lpstr>
      <vt:lpstr>S vs SMG</vt:lpstr>
      <vt:lpstr>Inflacion</vt:lpstr>
      <vt:lpstr>TPC</vt:lpstr>
      <vt:lpstr>'S vs SMG'!Área_de_impresión</vt:lpstr>
    </vt:vector>
  </TitlesOfParts>
  <Company>Hogar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Cueva Sanchez</dc:creator>
  <cp:lastModifiedBy>Vicente Cueva</cp:lastModifiedBy>
  <dcterms:created xsi:type="dcterms:W3CDTF">2011-05-09T02:19:38Z</dcterms:created>
  <dcterms:modified xsi:type="dcterms:W3CDTF">2024-12-12T18:11:29Z</dcterms:modified>
</cp:coreProperties>
</file>