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zarkin-my.sharepoint.com/personal/it_due_zarkin_onmicrosoft_com/Documents/Documentos/ADMON_CHNT/"/>
    </mc:Choice>
  </mc:AlternateContent>
  <xr:revisionPtr revIDLastSave="455" documentId="8_{FA1097A5-1CD3-4202-89C3-D3DECD18853D}" xr6:coauthVersionLast="47" xr6:coauthVersionMax="47" xr10:uidLastSave="{5AC271B7-3D14-4E31-93B5-0549850ECF01}"/>
  <bookViews>
    <workbookView xWindow="-120" yWindow="-120" windowWidth="20730" windowHeight="11040" firstSheet="5" activeTab="5" xr2:uid="{B2911F0F-54E0-4866-9751-B5505F174BEA}"/>
  </bookViews>
  <sheets>
    <sheet name="PWS" sheetId="15" r:id="rId1"/>
    <sheet name="DOC" sheetId="16" r:id="rId2"/>
    <sheet name="CUENTA" sheetId="14" r:id="rId3"/>
    <sheet name="CATEGORIAS" sheetId="3" r:id="rId4"/>
    <sheet name="PRESUPUESTO" sheetId="5" r:id="rId5"/>
    <sheet name="RESUMEN" sheetId="4" r:id="rId6"/>
    <sheet name="DIARIO_2025" sheetId="1" r:id="rId7"/>
    <sheet name="DDD" sheetId="8" r:id="rId8"/>
    <sheet name="VACACIONES" sheetId="17" r:id="rId9"/>
    <sheet name="VIVIENDA" sheetId="18" r:id="rId10"/>
    <sheet name="TERTIUS" sheetId="19" r:id="rId11"/>
  </sheets>
  <externalReferences>
    <externalReference r:id="rId12"/>
  </externalReferences>
  <definedNames>
    <definedName name="_xlnm._FilterDatabase" localSheetId="4" hidden="1">PRESUPUESTO!$B$6:$J$103</definedName>
    <definedName name="_xlnm.Print_Area" localSheetId="2">CUENTA!$B$2:$G$34</definedName>
    <definedName name="_xlnm.Print_Area" localSheetId="7">DDD!$B$1:$D$24</definedName>
    <definedName name="AUTOMOVIL">CATEGORIAS!$B$8:$B$14</definedName>
    <definedName name="BANCOS" localSheetId="1">[1]CATEGORIAS!$C$8:$C$20</definedName>
    <definedName name="BANCOS" localSheetId="0">[1]CATEGORIAS!$C$8:$C$20</definedName>
    <definedName name="BANCOS" localSheetId="10">[1]CATEGORIAS!$C$8:$C$20</definedName>
    <definedName name="BANCOS" localSheetId="8">"['file:///G:/Mi%20unidad/03%20VIC/ADMON%20CHNT/V2%20Chente%202022.xlsm'#$CATEGORIAS.$J$8:.$J$20]"</definedName>
    <definedName name="BANCOS" localSheetId="9">[1]CATEGORIAS!$C$8:$C$20</definedName>
    <definedName name="BANCOS">CATEGORIAS!$C$8:$C$19</definedName>
    <definedName name="CAPACITACION">CATEGORIAS!$D$8:$D$9</definedName>
    <definedName name="CASA">CATEGORIAS!$E$8:$E$11</definedName>
    <definedName name="CATEGORIA" localSheetId="1">[1]CATEGORIAS!$B$6:$L$6</definedName>
    <definedName name="CATEGORIA" localSheetId="0">[1]CATEGORIAS!$B$6:$L$6</definedName>
    <definedName name="CATEGORIA" localSheetId="10">[1]CATEGORIAS!$B$6:$L$6</definedName>
    <definedName name="CATEGORIA" localSheetId="8">"['file:///G:/Mi%20unidad/03%20VIC/ADMON%20CHNT/V2%20Chente%202022.xlsm'#$CATEGORIAS.$B$6:.$J$6]"</definedName>
    <definedName name="CATEGORIA" localSheetId="9">[1]CATEGORIAS!$B$6:$L$6</definedName>
    <definedName name="CATEGORIA">CATEGORIAS!$B$6:$L$6</definedName>
    <definedName name="CUE_CON">CATEGORIAS!$L$8:$L$18</definedName>
    <definedName name="EXTRAS">CATEGORIAS!$F$8:$F$13</definedName>
    <definedName name="INGRESOS">CATEGORIAS!$G$8:$G$11</definedName>
    <definedName name="OCIO">CATEGORIAS!$H$8:$H$11</definedName>
    <definedName name="PERSONALES">CATEGORIAS!$I$8:$I$10</definedName>
    <definedName name="SEMANAL">CATEGORIAS!$J$8:$J$10</definedName>
    <definedName name="SERVICIOS">CATEGORIAS!$K$8:$K$27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1" i="19" l="1"/>
  <c r="M80" i="19"/>
  <c r="M79" i="19"/>
  <c r="M78" i="19"/>
  <c r="M77" i="19"/>
  <c r="M76" i="19"/>
  <c r="M75" i="19"/>
  <c r="M74" i="19"/>
  <c r="M73" i="19"/>
  <c r="M72" i="19"/>
  <c r="H106" i="1"/>
  <c r="J14" i="18"/>
  <c r="H9" i="1"/>
  <c r="K11" i="4"/>
  <c r="I43" i="1"/>
  <c r="O12" i="4"/>
  <c r="O13" i="4"/>
  <c r="O14" i="4"/>
  <c r="O15" i="4"/>
  <c r="O16" i="4"/>
  <c r="E14" i="4"/>
  <c r="I14" i="4"/>
  <c r="K14" i="4"/>
  <c r="L5" i="19"/>
  <c r="N5" i="19"/>
  <c r="O7" i="19"/>
  <c r="F8" i="19" s="1"/>
  <c r="B16" i="19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3" i="19" s="1"/>
  <c r="B34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B45" i="19" s="1"/>
  <c r="B46" i="19" s="1"/>
  <c r="B47" i="19" s="1"/>
  <c r="B48" i="19" s="1"/>
  <c r="B49" i="19" s="1"/>
  <c r="B50" i="19" s="1"/>
  <c r="B51" i="19" s="1"/>
  <c r="B52" i="19" s="1"/>
  <c r="B53" i="19" s="1"/>
  <c r="B54" i="19" s="1"/>
  <c r="B55" i="19" s="1"/>
  <c r="B56" i="19" s="1"/>
  <c r="B57" i="19" s="1"/>
  <c r="B58" i="19" s="1"/>
  <c r="B60" i="19" s="1"/>
  <c r="B62" i="19" s="1"/>
  <c r="B63" i="19" s="1"/>
  <c r="B64" i="19" s="1"/>
  <c r="B65" i="19" s="1"/>
  <c r="B66" i="19" s="1"/>
  <c r="B67" i="19" s="1"/>
  <c r="B68" i="19" s="1"/>
  <c r="B69" i="19" s="1"/>
  <c r="B70" i="19" s="1"/>
  <c r="B71" i="19" s="1"/>
  <c r="B72" i="19" s="1"/>
  <c r="B73" i="19" s="1"/>
  <c r="B74" i="19" s="1"/>
  <c r="B75" i="19" s="1"/>
  <c r="B76" i="19" s="1"/>
  <c r="B77" i="19" s="1"/>
  <c r="B78" i="19" s="1"/>
  <c r="B79" i="19" s="1"/>
  <c r="B80" i="19" s="1"/>
  <c r="B81" i="19" s="1"/>
  <c r="B82" i="19" s="1"/>
  <c r="B83" i="19" s="1"/>
  <c r="B84" i="19" s="1"/>
  <c r="B85" i="19" s="1"/>
  <c r="B86" i="19" s="1"/>
  <c r="B87" i="19" s="1"/>
  <c r="B88" i="19" s="1"/>
  <c r="B89" i="19" s="1"/>
  <c r="B90" i="19" s="1"/>
  <c r="B91" i="19" s="1"/>
  <c r="B92" i="19" s="1"/>
  <c r="B93" i="19" s="1"/>
  <c r="B94" i="19" s="1"/>
  <c r="B95" i="19" s="1"/>
  <c r="B96" i="19" s="1"/>
  <c r="B97" i="19" s="1"/>
  <c r="B98" i="19" s="1"/>
  <c r="B99" i="19" s="1"/>
  <c r="B100" i="19" s="1"/>
  <c r="B101" i="19" s="1"/>
  <c r="B102" i="19" s="1"/>
  <c r="B103" i="19" s="1"/>
  <c r="B104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4" i="19" s="1"/>
  <c r="B115" i="19" s="1"/>
  <c r="B116" i="19" s="1"/>
  <c r="B117" i="19" s="1"/>
  <c r="B118" i="19" s="1"/>
  <c r="B119" i="19" s="1"/>
  <c r="B120" i="19" s="1"/>
  <c r="G18" i="19"/>
  <c r="M18" i="19" s="1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G40" i="19"/>
  <c r="M40" i="19"/>
  <c r="M41" i="19"/>
  <c r="M42" i="19"/>
  <c r="M43" i="19"/>
  <c r="M44" i="19"/>
  <c r="H45" i="19"/>
  <c r="M45" i="19" s="1"/>
  <c r="M46" i="19"/>
  <c r="M47" i="19"/>
  <c r="M48" i="19"/>
  <c r="M49" i="19"/>
  <c r="M50" i="19"/>
  <c r="M51" i="19"/>
  <c r="M52" i="19"/>
  <c r="M53" i="19"/>
  <c r="M55" i="19"/>
  <c r="M56" i="19"/>
  <c r="M57" i="19"/>
  <c r="M58" i="19"/>
  <c r="M60" i="19"/>
  <c r="M62" i="19"/>
  <c r="M63" i="19"/>
  <c r="M64" i="19"/>
  <c r="M65" i="19"/>
  <c r="M66" i="19"/>
  <c r="M67" i="19"/>
  <c r="M68" i="19"/>
  <c r="M69" i="19"/>
  <c r="M70" i="19"/>
  <c r="M71" i="19"/>
  <c r="I3" i="18"/>
  <c r="I5" i="18"/>
  <c r="E8" i="18"/>
  <c r="F8" i="18"/>
  <c r="K8" i="18" s="1"/>
  <c r="F9" i="18" s="1"/>
  <c r="K9" i="18" s="1"/>
  <c r="F10" i="18" s="1"/>
  <c r="K10" i="18" s="1"/>
  <c r="F11" i="18" s="1"/>
  <c r="K11" i="18" s="1"/>
  <c r="F12" i="18" s="1"/>
  <c r="K12" i="18" s="1"/>
  <c r="F13" i="18" s="1"/>
  <c r="K13" i="18" s="1"/>
  <c r="F14" i="18" s="1"/>
  <c r="J8" i="18"/>
  <c r="J5" i="18" s="1"/>
  <c r="K5" i="18" s="1"/>
  <c r="E9" i="18"/>
  <c r="J9" i="18"/>
  <c r="E10" i="18"/>
  <c r="J10" i="18"/>
  <c r="E11" i="18"/>
  <c r="J11" i="18"/>
  <c r="E12" i="18"/>
  <c r="J12" i="18"/>
  <c r="E13" i="18"/>
  <c r="J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D5" i="17"/>
  <c r="E5" i="17"/>
  <c r="F5" i="17"/>
  <c r="F8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B4" i="15"/>
  <c r="O8" i="19" l="1"/>
  <c r="F9" i="19" s="1"/>
  <c r="O9" i="19" s="1"/>
  <c r="F10" i="19" s="1"/>
  <c r="O10" i="19" s="1"/>
  <c r="F11" i="19" s="1"/>
  <c r="O11" i="19" s="1"/>
  <c r="F12" i="19" s="1"/>
  <c r="O12" i="19" s="1"/>
  <c r="F13" i="19" s="1"/>
  <c r="O13" i="19" s="1"/>
  <c r="F14" i="19" s="1"/>
  <c r="O14" i="19" s="1"/>
  <c r="F15" i="19" s="1"/>
  <c r="I8" i="19"/>
  <c r="M8" i="19" s="1"/>
  <c r="I15" i="19" l="1"/>
  <c r="H15" i="19" s="1"/>
  <c r="M15" i="19" s="1"/>
  <c r="K14" i="18"/>
  <c r="O15" i="19" l="1"/>
  <c r="F16" i="19" s="1"/>
  <c r="F15" i="18"/>
  <c r="H15" i="18" s="1"/>
  <c r="G15" i="18" s="1"/>
  <c r="I16" i="19" l="1"/>
  <c r="H16" i="19" s="1"/>
  <c r="M16" i="19" s="1"/>
  <c r="O16" i="19" l="1"/>
  <c r="F17" i="19" s="1"/>
  <c r="I17" i="19" l="1"/>
  <c r="H17" i="19" s="1"/>
  <c r="M17" i="19" s="1"/>
  <c r="K15" i="18"/>
  <c r="F16" i="18" s="1"/>
  <c r="O17" i="19" l="1"/>
  <c r="F18" i="19" s="1"/>
  <c r="O18" i="19" s="1"/>
  <c r="F19" i="19" s="1"/>
  <c r="O19" i="19" s="1"/>
  <c r="F20" i="19" s="1"/>
  <c r="O20" i="19" s="1"/>
  <c r="F21" i="19" s="1"/>
  <c r="O21" i="19" s="1"/>
  <c r="F22" i="19" s="1"/>
  <c r="O22" i="19" s="1"/>
  <c r="F23" i="19" s="1"/>
  <c r="O23" i="19" s="1"/>
  <c r="F24" i="19" s="1"/>
  <c r="O24" i="19" s="1"/>
  <c r="F25" i="19" s="1"/>
  <c r="O25" i="19" s="1"/>
  <c r="F26" i="19" s="1"/>
  <c r="O26" i="19" s="1"/>
  <c r="F27" i="19" s="1"/>
  <c r="O27" i="19" s="1"/>
  <c r="F28" i="19" s="1"/>
  <c r="O28" i="19" s="1"/>
  <c r="F29" i="19" s="1"/>
  <c r="O29" i="19" s="1"/>
  <c r="F30" i="19" s="1"/>
  <c r="O30" i="19" s="1"/>
  <c r="F31" i="19" s="1"/>
  <c r="O31" i="19" s="1"/>
  <c r="F32" i="19" s="1"/>
  <c r="O32" i="19" s="1"/>
  <c r="F33" i="19" s="1"/>
  <c r="O33" i="19" s="1"/>
  <c r="F34" i="19" s="1"/>
  <c r="O34" i="19" s="1"/>
  <c r="F35" i="19" s="1"/>
  <c r="O35" i="19" s="1"/>
  <c r="F36" i="19" s="1"/>
  <c r="O36" i="19" s="1"/>
  <c r="F37" i="19" s="1"/>
  <c r="O37" i="19" s="1"/>
  <c r="F38" i="19" s="1"/>
  <c r="O38" i="19" s="1"/>
  <c r="F39" i="19" s="1"/>
  <c r="O39" i="19" s="1"/>
  <c r="F40" i="19" s="1"/>
  <c r="O40" i="19" s="1"/>
  <c r="F41" i="19" s="1"/>
  <c r="O41" i="19" s="1"/>
  <c r="F42" i="19" s="1"/>
  <c r="O42" i="19" s="1"/>
  <c r="F43" i="19" s="1"/>
  <c r="O43" i="19" s="1"/>
  <c r="F44" i="19" s="1"/>
  <c r="O44" i="19" s="1"/>
  <c r="F45" i="19" s="1"/>
  <c r="O45" i="19" s="1"/>
  <c r="F46" i="19" s="1"/>
  <c r="O46" i="19" s="1"/>
  <c r="F47" i="19" s="1"/>
  <c r="O47" i="19" s="1"/>
  <c r="F48" i="19" s="1"/>
  <c r="O48" i="19" s="1"/>
  <c r="F49" i="19" s="1"/>
  <c r="O49" i="19" s="1"/>
  <c r="F50" i="19" s="1"/>
  <c r="O50" i="19" s="1"/>
  <c r="F51" i="19" s="1"/>
  <c r="O51" i="19" s="1"/>
  <c r="F52" i="19" s="1"/>
  <c r="O52" i="19" s="1"/>
  <c r="F53" i="19" s="1"/>
  <c r="O53" i="19" s="1"/>
  <c r="F54" i="19" s="1"/>
  <c r="H16" i="18"/>
  <c r="I54" i="19" l="1"/>
  <c r="H54" i="19" s="1"/>
  <c r="M54" i="19" s="1"/>
  <c r="M5" i="19" s="1"/>
  <c r="O5" i="19" s="1"/>
  <c r="G16" i="18"/>
  <c r="O54" i="19" l="1"/>
  <c r="F55" i="19" s="1"/>
  <c r="O55" i="19" s="1"/>
  <c r="F56" i="19" s="1"/>
  <c r="O56" i="19" s="1"/>
  <c r="F57" i="19" s="1"/>
  <c r="O57" i="19" s="1"/>
  <c r="F58" i="19" s="1"/>
  <c r="O58" i="19" s="1"/>
  <c r="F59" i="19" s="1"/>
  <c r="O59" i="19" s="1"/>
  <c r="F60" i="19" s="1"/>
  <c r="O60" i="19" s="1"/>
  <c r="F61" i="19" s="1"/>
  <c r="O61" i="19" s="1"/>
  <c r="F62" i="19" s="1"/>
  <c r="O62" i="19" s="1"/>
  <c r="F63" i="19" s="1"/>
  <c r="O63" i="19" s="1"/>
  <c r="F64" i="19" s="1"/>
  <c r="O64" i="19" s="1"/>
  <c r="F65" i="19" s="1"/>
  <c r="O65" i="19" s="1"/>
  <c r="F66" i="19" s="1"/>
  <c r="O66" i="19" s="1"/>
  <c r="F67" i="19" s="1"/>
  <c r="O67" i="19" s="1"/>
  <c r="F68" i="19" s="1"/>
  <c r="O68" i="19" s="1"/>
  <c r="F69" i="19" s="1"/>
  <c r="O69" i="19" s="1"/>
  <c r="F70" i="19" s="1"/>
  <c r="O70" i="19" s="1"/>
  <c r="F71" i="19" s="1"/>
  <c r="O71" i="19" s="1"/>
  <c r="F72" i="19" s="1"/>
  <c r="K16" i="18"/>
  <c r="F17" i="18" s="1"/>
  <c r="O72" i="19" l="1"/>
  <c r="F73" i="19" s="1"/>
  <c r="H17" i="18"/>
  <c r="O73" i="19" l="1"/>
  <c r="F74" i="19" s="1"/>
  <c r="G17" i="18"/>
  <c r="O74" i="19" l="1"/>
  <c r="F75" i="19" s="1"/>
  <c r="K17" i="18"/>
  <c r="F18" i="18" s="1"/>
  <c r="O75" i="19" l="1"/>
  <c r="F76" i="19" s="1"/>
  <c r="H18" i="18"/>
  <c r="O76" i="19" l="1"/>
  <c r="F77" i="19" s="1"/>
  <c r="G18" i="18"/>
  <c r="O77" i="19" l="1"/>
  <c r="F78" i="19" s="1"/>
  <c r="K18" i="18"/>
  <c r="F19" i="18" s="1"/>
  <c r="O78" i="19" l="1"/>
  <c r="F79" i="19" s="1"/>
  <c r="H19" i="18"/>
  <c r="G19" i="18" s="1"/>
  <c r="K19" i="18" s="1"/>
  <c r="F20" i="18" s="1"/>
  <c r="O79" i="19" l="1"/>
  <c r="F80" i="19" s="1"/>
  <c r="H20" i="18"/>
  <c r="G20" i="18" s="1"/>
  <c r="K20" i="18" s="1"/>
  <c r="F21" i="18" s="1"/>
  <c r="O80" i="19" l="1"/>
  <c r="F81" i="19" s="1"/>
  <c r="H21" i="18"/>
  <c r="G21" i="18" s="1"/>
  <c r="K21" i="18" s="1"/>
  <c r="F22" i="18" s="1"/>
  <c r="O81" i="19" l="1"/>
  <c r="F82" i="19" s="1"/>
  <c r="H22" i="18"/>
  <c r="G22" i="18" s="1"/>
  <c r="K22" i="18"/>
  <c r="F23" i="18" s="1"/>
  <c r="I82" i="19" l="1"/>
  <c r="H82" i="19" s="1"/>
  <c r="O82" i="19" s="1"/>
  <c r="F83" i="19" s="1"/>
  <c r="H23" i="18"/>
  <c r="G23" i="18" s="1"/>
  <c r="K23" i="18" s="1"/>
  <c r="F24" i="18" s="1"/>
  <c r="I83" i="19" l="1"/>
  <c r="H83" i="19" s="1"/>
  <c r="O83" i="19" s="1"/>
  <c r="F84" i="19" s="1"/>
  <c r="H24" i="18"/>
  <c r="G24" i="18" s="1"/>
  <c r="K24" i="18" s="1"/>
  <c r="F25" i="18" s="1"/>
  <c r="I84" i="19" l="1"/>
  <c r="H84" i="19" s="1"/>
  <c r="O84" i="19" s="1"/>
  <c r="F85" i="19" s="1"/>
  <c r="H25" i="18"/>
  <c r="G25" i="18" s="1"/>
  <c r="K25" i="18" s="1"/>
  <c r="F26" i="18" s="1"/>
  <c r="I85" i="19" l="1"/>
  <c r="H85" i="19" s="1"/>
  <c r="O85" i="19" s="1"/>
  <c r="F86" i="19" s="1"/>
  <c r="H26" i="18"/>
  <c r="G26" i="18" s="1"/>
  <c r="K26" i="18" s="1"/>
  <c r="F27" i="18" s="1"/>
  <c r="I86" i="19" l="1"/>
  <c r="H86" i="19" s="1"/>
  <c r="O86" i="19" s="1"/>
  <c r="F87" i="19" s="1"/>
  <c r="H27" i="18"/>
  <c r="G27" i="18" s="1"/>
  <c r="K27" i="18" s="1"/>
  <c r="F28" i="18" s="1"/>
  <c r="I87" i="19" l="1"/>
  <c r="H87" i="19" s="1"/>
  <c r="O87" i="19" s="1"/>
  <c r="F88" i="19" s="1"/>
  <c r="H28" i="18"/>
  <c r="G28" i="18" s="1"/>
  <c r="K28" i="18" s="1"/>
  <c r="F29" i="18" s="1"/>
  <c r="I88" i="19" l="1"/>
  <c r="H88" i="19" s="1"/>
  <c r="O88" i="19" s="1"/>
  <c r="F89" i="19" s="1"/>
  <c r="H29" i="18"/>
  <c r="G29" i="18" s="1"/>
  <c r="K29" i="18" s="1"/>
  <c r="F30" i="18" s="1"/>
  <c r="I89" i="19" l="1"/>
  <c r="H89" i="19" s="1"/>
  <c r="O89" i="19" s="1"/>
  <c r="F90" i="19" s="1"/>
  <c r="H30" i="18"/>
  <c r="G30" i="18" s="1"/>
  <c r="K30" i="18" s="1"/>
  <c r="F31" i="18" s="1"/>
  <c r="I90" i="19" l="1"/>
  <c r="H90" i="19" s="1"/>
  <c r="O90" i="19" s="1"/>
  <c r="F91" i="19" s="1"/>
  <c r="H31" i="18"/>
  <c r="G31" i="18" s="1"/>
  <c r="K31" i="18" s="1"/>
  <c r="F32" i="18" s="1"/>
  <c r="I91" i="19" l="1"/>
  <c r="H91" i="19" s="1"/>
  <c r="O91" i="19" s="1"/>
  <c r="F92" i="19" s="1"/>
  <c r="H32" i="18"/>
  <c r="G32" i="18" s="1"/>
  <c r="K32" i="18" s="1"/>
  <c r="F33" i="18" s="1"/>
  <c r="I92" i="19" l="1"/>
  <c r="H92" i="19" s="1"/>
  <c r="O92" i="19" s="1"/>
  <c r="F93" i="19" s="1"/>
  <c r="H33" i="18"/>
  <c r="G33" i="18" s="1"/>
  <c r="K33" i="18"/>
  <c r="F34" i="18" s="1"/>
  <c r="I93" i="19" l="1"/>
  <c r="H93" i="19" s="1"/>
  <c r="O93" i="19" s="1"/>
  <c r="F94" i="19" s="1"/>
  <c r="H34" i="18"/>
  <c r="G34" i="18" s="1"/>
  <c r="K34" i="18" s="1"/>
  <c r="F35" i="18" s="1"/>
  <c r="I94" i="19" l="1"/>
  <c r="H94" i="19" s="1"/>
  <c r="O94" i="19" s="1"/>
  <c r="F95" i="19" s="1"/>
  <c r="H35" i="18"/>
  <c r="G35" i="18" s="1"/>
  <c r="K35" i="18" s="1"/>
  <c r="F36" i="18" s="1"/>
  <c r="I95" i="19" l="1"/>
  <c r="H95" i="19" s="1"/>
  <c r="O95" i="19" s="1"/>
  <c r="F96" i="19" s="1"/>
  <c r="H36" i="18"/>
  <c r="G36" i="18" s="1"/>
  <c r="K36" i="18" s="1"/>
  <c r="F37" i="18" s="1"/>
  <c r="I96" i="19" l="1"/>
  <c r="H96" i="19" s="1"/>
  <c r="O96" i="19" s="1"/>
  <c r="F97" i="19" s="1"/>
  <c r="H37" i="18"/>
  <c r="G37" i="18" s="1"/>
  <c r="K37" i="18" s="1"/>
  <c r="F38" i="18" s="1"/>
  <c r="I97" i="19" l="1"/>
  <c r="H97" i="19" s="1"/>
  <c r="O97" i="19" s="1"/>
  <c r="F98" i="19" s="1"/>
  <c r="H38" i="18"/>
  <c r="G38" i="18" s="1"/>
  <c r="K38" i="18" s="1"/>
  <c r="F39" i="18" s="1"/>
  <c r="I98" i="19" l="1"/>
  <c r="H98" i="19" s="1"/>
  <c r="O98" i="19" s="1"/>
  <c r="F99" i="19" s="1"/>
  <c r="H39" i="18"/>
  <c r="G39" i="18" s="1"/>
  <c r="K39" i="18" s="1"/>
  <c r="F40" i="18" s="1"/>
  <c r="I99" i="19" l="1"/>
  <c r="H99" i="19" s="1"/>
  <c r="O99" i="19" s="1"/>
  <c r="F100" i="19" s="1"/>
  <c r="H40" i="18"/>
  <c r="G40" i="18" s="1"/>
  <c r="K40" i="18" s="1"/>
  <c r="F41" i="18" s="1"/>
  <c r="I100" i="19" l="1"/>
  <c r="H100" i="19" s="1"/>
  <c r="O100" i="19" s="1"/>
  <c r="F101" i="19" s="1"/>
  <c r="H41" i="18"/>
  <c r="G41" i="18" s="1"/>
  <c r="K41" i="18" s="1"/>
  <c r="F42" i="18" s="1"/>
  <c r="I101" i="19" l="1"/>
  <c r="H101" i="19" s="1"/>
  <c r="O101" i="19" s="1"/>
  <c r="F102" i="19" s="1"/>
  <c r="H42" i="18"/>
  <c r="G42" i="18" s="1"/>
  <c r="K42" i="18" s="1"/>
  <c r="F43" i="18" s="1"/>
  <c r="I102" i="19" l="1"/>
  <c r="H102" i="19" s="1"/>
  <c r="O102" i="19" s="1"/>
  <c r="F103" i="19" s="1"/>
  <c r="H43" i="18"/>
  <c r="G43" i="18" s="1"/>
  <c r="K43" i="18" s="1"/>
  <c r="F44" i="18" s="1"/>
  <c r="I103" i="19" l="1"/>
  <c r="H103" i="19" s="1"/>
  <c r="O103" i="19" s="1"/>
  <c r="F104" i="19" s="1"/>
  <c r="H44" i="18"/>
  <c r="G44" i="18" s="1"/>
  <c r="K44" i="18" s="1"/>
  <c r="F45" i="18" s="1"/>
  <c r="I104" i="19" l="1"/>
  <c r="H104" i="19" s="1"/>
  <c r="O104" i="19" s="1"/>
  <c r="F105" i="19" s="1"/>
  <c r="H45" i="18"/>
  <c r="G45" i="18" s="1"/>
  <c r="K45" i="18" s="1"/>
  <c r="F46" i="18" s="1"/>
  <c r="I105" i="19" l="1"/>
  <c r="H105" i="19" s="1"/>
  <c r="O105" i="19" s="1"/>
  <c r="F106" i="19" s="1"/>
  <c r="H46" i="18"/>
  <c r="G46" i="18" s="1"/>
  <c r="K46" i="18" s="1"/>
  <c r="F47" i="18" s="1"/>
  <c r="I106" i="19" l="1"/>
  <c r="H106" i="19" s="1"/>
  <c r="O106" i="19" s="1"/>
  <c r="F107" i="19" s="1"/>
  <c r="H47" i="18"/>
  <c r="G47" i="18" s="1"/>
  <c r="K47" i="18" s="1"/>
  <c r="F48" i="18" s="1"/>
  <c r="I107" i="19" l="1"/>
  <c r="H107" i="19" s="1"/>
  <c r="O107" i="19" s="1"/>
  <c r="F108" i="19" s="1"/>
  <c r="H48" i="18"/>
  <c r="G48" i="18" s="1"/>
  <c r="K48" i="18" s="1"/>
  <c r="F49" i="18" s="1"/>
  <c r="I108" i="19" l="1"/>
  <c r="H108" i="19" s="1"/>
  <c r="O108" i="19" s="1"/>
  <c r="F109" i="19" s="1"/>
  <c r="H49" i="18"/>
  <c r="G49" i="18" s="1"/>
  <c r="K49" i="18" s="1"/>
  <c r="F50" i="18" s="1"/>
  <c r="I109" i="19" l="1"/>
  <c r="H109" i="19" s="1"/>
  <c r="O109" i="19" s="1"/>
  <c r="F110" i="19" s="1"/>
  <c r="H50" i="18"/>
  <c r="G50" i="18" s="1"/>
  <c r="K50" i="18" s="1"/>
  <c r="F51" i="18" s="1"/>
  <c r="I110" i="19" l="1"/>
  <c r="H110" i="19" s="1"/>
  <c r="O110" i="19" s="1"/>
  <c r="F111" i="19" s="1"/>
  <c r="H51" i="18"/>
  <c r="G51" i="18" s="1"/>
  <c r="K51" i="18" s="1"/>
  <c r="F52" i="18" s="1"/>
  <c r="I111" i="19" l="1"/>
  <c r="H111" i="19" s="1"/>
  <c r="O111" i="19" s="1"/>
  <c r="F112" i="19" s="1"/>
  <c r="H52" i="18"/>
  <c r="G52" i="18" s="1"/>
  <c r="K52" i="18" s="1"/>
  <c r="F53" i="18" s="1"/>
  <c r="I112" i="19" l="1"/>
  <c r="H112" i="19" s="1"/>
  <c r="O112" i="19" s="1"/>
  <c r="F113" i="19" s="1"/>
  <c r="H53" i="18"/>
  <c r="G53" i="18" s="1"/>
  <c r="K53" i="18" s="1"/>
  <c r="F54" i="18" s="1"/>
  <c r="I113" i="19" l="1"/>
  <c r="H113" i="19" s="1"/>
  <c r="O113" i="19" s="1"/>
  <c r="F114" i="19" s="1"/>
  <c r="H54" i="18"/>
  <c r="G54" i="18" s="1"/>
  <c r="K54" i="18" s="1"/>
  <c r="F55" i="18" s="1"/>
  <c r="I114" i="19" l="1"/>
  <c r="H114" i="19" s="1"/>
  <c r="O114" i="19" s="1"/>
  <c r="F115" i="19" s="1"/>
  <c r="H55" i="18"/>
  <c r="G55" i="18" s="1"/>
  <c r="K55" i="18" s="1"/>
  <c r="F56" i="18" s="1"/>
  <c r="I115" i="19" l="1"/>
  <c r="H115" i="19" s="1"/>
  <c r="O115" i="19" s="1"/>
  <c r="F116" i="19" s="1"/>
  <c r="H56" i="18"/>
  <c r="G56" i="18" s="1"/>
  <c r="K56" i="18" s="1"/>
  <c r="F57" i="18" s="1"/>
  <c r="I116" i="19" l="1"/>
  <c r="H116" i="19" s="1"/>
  <c r="O116" i="19" s="1"/>
  <c r="F117" i="19" s="1"/>
  <c r="H57" i="18"/>
  <c r="G57" i="18" s="1"/>
  <c r="K57" i="18" s="1"/>
  <c r="F58" i="18" s="1"/>
  <c r="I117" i="19" l="1"/>
  <c r="H117" i="19" s="1"/>
  <c r="O117" i="19" s="1"/>
  <c r="F118" i="19" s="1"/>
  <c r="H58" i="18"/>
  <c r="G58" i="18" s="1"/>
  <c r="K58" i="18" s="1"/>
  <c r="F59" i="18" s="1"/>
  <c r="I118" i="19" l="1"/>
  <c r="H118" i="19" s="1"/>
  <c r="O118" i="19" s="1"/>
  <c r="F119" i="19" s="1"/>
  <c r="H59" i="18"/>
  <c r="G59" i="18" s="1"/>
  <c r="K59" i="18" s="1"/>
  <c r="F60" i="18" s="1"/>
  <c r="I119" i="19" l="1"/>
  <c r="H119" i="19" s="1"/>
  <c r="O119" i="19" s="1"/>
  <c r="F120" i="19" s="1"/>
  <c r="H60" i="18"/>
  <c r="G60" i="18" s="1"/>
  <c r="K60" i="18" s="1"/>
  <c r="F61" i="18" s="1"/>
  <c r="I120" i="19" l="1"/>
  <c r="O120" i="19"/>
  <c r="H61" i="18"/>
  <c r="G61" i="18" s="1"/>
  <c r="K61" i="18" s="1"/>
  <c r="F62" i="18" s="1"/>
  <c r="H62" i="18" l="1"/>
  <c r="G62" i="18" s="1"/>
  <c r="K62" i="18" s="1"/>
  <c r="F63" i="18" s="1"/>
  <c r="H63" i="18" l="1"/>
  <c r="G63" i="18" s="1"/>
  <c r="K63" i="18" s="1"/>
  <c r="F64" i="18" s="1"/>
  <c r="H64" i="18" l="1"/>
  <c r="G64" i="18" s="1"/>
  <c r="K64" i="18" s="1"/>
  <c r="F65" i="18" s="1"/>
  <c r="H65" i="18" l="1"/>
  <c r="G65" i="18" s="1"/>
  <c r="K65" i="18" s="1"/>
  <c r="F66" i="18" s="1"/>
  <c r="H66" i="18" l="1"/>
  <c r="G66" i="18" s="1"/>
  <c r="K66" i="18" s="1"/>
  <c r="F67" i="18" s="1"/>
  <c r="H67" i="18" l="1"/>
  <c r="G67" i="18" s="1"/>
  <c r="K67" i="18" s="1"/>
  <c r="F68" i="18" s="1"/>
  <c r="H68" i="18" l="1"/>
  <c r="G68" i="18" s="1"/>
  <c r="K68" i="18" s="1"/>
  <c r="F69" i="18" s="1"/>
  <c r="H69" i="18" l="1"/>
  <c r="G69" i="18" s="1"/>
  <c r="K69" i="18" s="1"/>
  <c r="F70" i="18" s="1"/>
  <c r="H70" i="18" l="1"/>
  <c r="G70" i="18" s="1"/>
  <c r="K70" i="18" s="1"/>
  <c r="F71" i="18" s="1"/>
  <c r="H71" i="18" l="1"/>
  <c r="G71" i="18" s="1"/>
  <c r="K71" i="18" s="1"/>
  <c r="F72" i="18" s="1"/>
  <c r="H72" i="18" l="1"/>
  <c r="G72" i="18" s="1"/>
  <c r="K72" i="18" s="1"/>
  <c r="F73" i="18" s="1"/>
  <c r="H73" i="18" l="1"/>
  <c r="G73" i="18" s="1"/>
  <c r="K73" i="18" s="1"/>
  <c r="F74" i="18" s="1"/>
  <c r="H74" i="18" l="1"/>
  <c r="G74" i="18" s="1"/>
  <c r="K74" i="18" s="1"/>
  <c r="F75" i="18" s="1"/>
  <c r="H75" i="18" l="1"/>
  <c r="G75" i="18" s="1"/>
  <c r="K75" i="18" s="1"/>
  <c r="F76" i="18" s="1"/>
  <c r="H76" i="18" l="1"/>
  <c r="G76" i="18" s="1"/>
  <c r="K76" i="18" s="1"/>
  <c r="F77" i="18" s="1"/>
  <c r="H77" i="18" l="1"/>
  <c r="G77" i="18" s="1"/>
  <c r="K77" i="18" s="1"/>
  <c r="F78" i="18" s="1"/>
  <c r="H78" i="18" l="1"/>
  <c r="G78" i="18" s="1"/>
  <c r="K78" i="18" s="1"/>
  <c r="F79" i="18" s="1"/>
  <c r="H79" i="18" l="1"/>
  <c r="G79" i="18" s="1"/>
  <c r="K79" i="18" s="1"/>
  <c r="F80" i="18" s="1"/>
  <c r="H80" i="18" l="1"/>
  <c r="G80" i="18" s="1"/>
  <c r="K80" i="18" s="1"/>
  <c r="F81" i="18" s="1"/>
  <c r="H81" i="18" l="1"/>
  <c r="G81" i="18" s="1"/>
  <c r="K81" i="18" s="1"/>
  <c r="F82" i="18" s="1"/>
  <c r="H82" i="18" l="1"/>
  <c r="G82" i="18" s="1"/>
  <c r="K82" i="18" s="1"/>
  <c r="F83" i="18" s="1"/>
  <c r="H83" i="18" l="1"/>
  <c r="G83" i="18" s="1"/>
  <c r="K83" i="18" s="1"/>
  <c r="F84" i="18" s="1"/>
  <c r="H84" i="18" l="1"/>
  <c r="G84" i="18" s="1"/>
  <c r="K84" i="18" s="1"/>
  <c r="F85" i="18" s="1"/>
  <c r="H85" i="18" l="1"/>
  <c r="G85" i="18" s="1"/>
  <c r="K85" i="18" s="1"/>
  <c r="F86" i="18" s="1"/>
  <c r="H86" i="18" l="1"/>
  <c r="G86" i="18" s="1"/>
  <c r="K86" i="18" s="1"/>
  <c r="F87" i="18" s="1"/>
  <c r="H87" i="18" l="1"/>
  <c r="G87" i="18" s="1"/>
  <c r="K87" i="18" s="1"/>
  <c r="F88" i="18" s="1"/>
  <c r="H88" i="18" l="1"/>
  <c r="G88" i="18" s="1"/>
  <c r="K88" i="18" s="1"/>
  <c r="F89" i="18" s="1"/>
  <c r="H89" i="18" l="1"/>
  <c r="G89" i="18" s="1"/>
  <c r="K89" i="18" s="1"/>
  <c r="F90" i="18" s="1"/>
  <c r="H90" i="18" l="1"/>
  <c r="G90" i="18" s="1"/>
  <c r="K90" i="18" s="1"/>
  <c r="F91" i="18" s="1"/>
  <c r="H91" i="18" l="1"/>
  <c r="G91" i="18" s="1"/>
  <c r="K91" i="18" s="1"/>
  <c r="F92" i="18" s="1"/>
  <c r="H92" i="18" l="1"/>
  <c r="G92" i="18" s="1"/>
  <c r="K92" i="18" s="1"/>
  <c r="F93" i="18" s="1"/>
  <c r="H93" i="18" l="1"/>
  <c r="G93" i="18" s="1"/>
  <c r="K93" i="18" s="1"/>
  <c r="F94" i="18" s="1"/>
  <c r="H94" i="18" l="1"/>
  <c r="G94" i="18" s="1"/>
  <c r="K94" i="18" s="1"/>
  <c r="F95" i="18" s="1"/>
  <c r="H95" i="18" l="1"/>
  <c r="G95" i="18" s="1"/>
  <c r="K95" i="18" s="1"/>
  <c r="F96" i="18" s="1"/>
  <c r="H96" i="18" l="1"/>
  <c r="G96" i="18" s="1"/>
  <c r="K96" i="18" s="1"/>
  <c r="F97" i="18" s="1"/>
  <c r="H97" i="18" l="1"/>
  <c r="G97" i="18" s="1"/>
  <c r="K97" i="18" s="1"/>
  <c r="F98" i="18" s="1"/>
  <c r="H98" i="18" l="1"/>
  <c r="G98" i="18" s="1"/>
  <c r="K98" i="18" s="1"/>
  <c r="F99" i="18" s="1"/>
  <c r="H99" i="18" l="1"/>
  <c r="G99" i="18" s="1"/>
  <c r="K99" i="18" s="1"/>
  <c r="F100" i="18" s="1"/>
  <c r="H100" i="18" l="1"/>
  <c r="G100" i="18" s="1"/>
  <c r="K100" i="18" s="1"/>
  <c r="F101" i="18" s="1"/>
  <c r="H101" i="18" l="1"/>
  <c r="G101" i="18" s="1"/>
  <c r="K101" i="18" s="1"/>
  <c r="F102" i="18" s="1"/>
  <c r="H102" i="18" l="1"/>
  <c r="G102" i="18" s="1"/>
  <c r="K102" i="18" s="1"/>
  <c r="F103" i="18" s="1"/>
  <c r="H103" i="18" l="1"/>
  <c r="G103" i="18" s="1"/>
  <c r="K103" i="18" s="1"/>
  <c r="F104" i="18" s="1"/>
  <c r="H104" i="18" l="1"/>
  <c r="G104" i="18" s="1"/>
  <c r="K104" i="18" s="1"/>
  <c r="F105" i="18" s="1"/>
  <c r="H105" i="18" l="1"/>
  <c r="G105" i="18" s="1"/>
  <c r="K105" i="18" s="1"/>
  <c r="F106" i="18" s="1"/>
  <c r="H106" i="18" l="1"/>
  <c r="G106" i="18" s="1"/>
  <c r="K106" i="18" s="1"/>
  <c r="F107" i="18" s="1"/>
  <c r="H107" i="18" l="1"/>
  <c r="G107" i="18" s="1"/>
  <c r="K107" i="18" s="1"/>
  <c r="F108" i="18" s="1"/>
  <c r="H108" i="18" l="1"/>
  <c r="G108" i="18" s="1"/>
  <c r="K108" i="18" s="1"/>
  <c r="F109" i="18" s="1"/>
  <c r="H109" i="18" l="1"/>
  <c r="G109" i="18" s="1"/>
  <c r="K109" i="18" s="1"/>
  <c r="F110" i="18" s="1"/>
  <c r="H110" i="18" l="1"/>
  <c r="G110" i="18" s="1"/>
  <c r="K110" i="18" s="1"/>
  <c r="F111" i="18" s="1"/>
  <c r="H111" i="18" l="1"/>
  <c r="G111" i="18" s="1"/>
  <c r="K111" i="18" s="1"/>
  <c r="F112" i="18" s="1"/>
  <c r="H112" i="18" l="1"/>
  <c r="G112" i="18" s="1"/>
  <c r="K112" i="18" s="1"/>
  <c r="F113" i="18" s="1"/>
  <c r="H113" i="18" l="1"/>
  <c r="G113" i="18" s="1"/>
  <c r="K113" i="18" s="1"/>
  <c r="F114" i="18" s="1"/>
  <c r="H114" i="18" l="1"/>
  <c r="G114" i="18" s="1"/>
  <c r="K114" i="18" s="1"/>
  <c r="F115" i="18" s="1"/>
  <c r="H115" i="18" l="1"/>
  <c r="G115" i="18" s="1"/>
  <c r="K115" i="18" s="1"/>
  <c r="F116" i="18" s="1"/>
  <c r="H116" i="18" l="1"/>
  <c r="G116" i="18" s="1"/>
  <c r="K116" i="18" s="1"/>
  <c r="F117" i="18" s="1"/>
  <c r="H117" i="18" l="1"/>
  <c r="G117" i="18" s="1"/>
  <c r="K117" i="18" s="1"/>
  <c r="F118" i="18" s="1"/>
  <c r="H118" i="18" l="1"/>
  <c r="G118" i="18" s="1"/>
  <c r="K118" i="18" s="1"/>
  <c r="F119" i="18" s="1"/>
  <c r="H119" i="18" l="1"/>
  <c r="G119" i="18" s="1"/>
  <c r="K119" i="18" s="1"/>
  <c r="F120" i="18" s="1"/>
  <c r="H120" i="18" l="1"/>
  <c r="G120" i="18" s="1"/>
  <c r="K120" i="18" s="1"/>
  <c r="F121" i="18" s="1"/>
  <c r="H121" i="18" l="1"/>
  <c r="G121" i="18" s="1"/>
  <c r="K121" i="18" s="1"/>
  <c r="F122" i="18" s="1"/>
  <c r="H122" i="18" l="1"/>
  <c r="G122" i="18" s="1"/>
  <c r="K122" i="18" s="1"/>
  <c r="F123" i="18" s="1"/>
  <c r="H123" i="18" l="1"/>
  <c r="G123" i="18" s="1"/>
  <c r="K123" i="18" s="1"/>
  <c r="F124" i="18" s="1"/>
  <c r="H124" i="18" l="1"/>
  <c r="G124" i="18" s="1"/>
  <c r="K124" i="18" s="1"/>
  <c r="F125" i="18" s="1"/>
  <c r="H125" i="18" l="1"/>
  <c r="G125" i="18" s="1"/>
  <c r="K125" i="18" s="1"/>
  <c r="F126" i="18" s="1"/>
  <c r="H126" i="18" l="1"/>
  <c r="G126" i="18" s="1"/>
  <c r="K126" i="18" s="1"/>
  <c r="F127" i="18" s="1"/>
  <c r="H127" i="18" l="1"/>
  <c r="G127" i="18" s="1"/>
  <c r="K127" i="18" s="1"/>
  <c r="F128" i="18" s="1"/>
  <c r="H128" i="18" l="1"/>
  <c r="G128" i="18" s="1"/>
  <c r="K128" i="18" s="1"/>
  <c r="F129" i="18" s="1"/>
  <c r="H129" i="18" l="1"/>
  <c r="G129" i="18" s="1"/>
  <c r="K129" i="18" s="1"/>
  <c r="F130" i="18" s="1"/>
  <c r="H130" i="18" l="1"/>
  <c r="G130" i="18" s="1"/>
  <c r="K130" i="18" s="1"/>
  <c r="F131" i="18" s="1"/>
  <c r="H131" i="18" l="1"/>
  <c r="G131" i="18" s="1"/>
  <c r="K131" i="18" s="1"/>
  <c r="F132" i="18" s="1"/>
  <c r="H132" i="18" l="1"/>
  <c r="G132" i="18" s="1"/>
  <c r="K132" i="18" s="1"/>
  <c r="F133" i="18" s="1"/>
  <c r="H133" i="18" l="1"/>
  <c r="G133" i="18" s="1"/>
  <c r="K133" i="18" s="1"/>
  <c r="F134" i="18" s="1"/>
  <c r="H134" i="18" l="1"/>
  <c r="G134" i="18" s="1"/>
  <c r="K134" i="18" s="1"/>
  <c r="F135" i="18" s="1"/>
  <c r="H135" i="18" l="1"/>
  <c r="G135" i="18" s="1"/>
  <c r="K135" i="18" s="1"/>
  <c r="F136" i="18" s="1"/>
  <c r="H136" i="18" l="1"/>
  <c r="G136" i="18" s="1"/>
  <c r="K136" i="18" s="1"/>
  <c r="F137" i="18" s="1"/>
  <c r="H137" i="18" l="1"/>
  <c r="G137" i="18" s="1"/>
  <c r="K137" i="18" s="1"/>
  <c r="F138" i="18" s="1"/>
  <c r="H138" i="18" l="1"/>
  <c r="G138" i="18" s="1"/>
  <c r="K138" i="18" s="1"/>
  <c r="F139" i="18" s="1"/>
  <c r="H139" i="18" l="1"/>
  <c r="G139" i="18" s="1"/>
  <c r="K139" i="18"/>
  <c r="F140" i="18" s="1"/>
  <c r="H140" i="18" l="1"/>
  <c r="G140" i="18" s="1"/>
  <c r="K140" i="18"/>
  <c r="F141" i="18" s="1"/>
  <c r="H141" i="18" l="1"/>
  <c r="G141" i="18" s="1"/>
  <c r="K141" i="18" s="1"/>
  <c r="F142" i="18" s="1"/>
  <c r="H142" i="18" l="1"/>
  <c r="G142" i="18" s="1"/>
  <c r="K142" i="18" s="1"/>
  <c r="F143" i="18" s="1"/>
  <c r="H143" i="18" l="1"/>
  <c r="G143" i="18" s="1"/>
  <c r="K143" i="18"/>
  <c r="F144" i="18" s="1"/>
  <c r="H144" i="18" l="1"/>
  <c r="G144" i="18" s="1"/>
  <c r="K144" i="18" s="1"/>
  <c r="F145" i="18" s="1"/>
  <c r="H145" i="18" l="1"/>
  <c r="G145" i="18" s="1"/>
  <c r="K145" i="18" s="1"/>
  <c r="F146" i="18" s="1"/>
  <c r="H146" i="18" l="1"/>
  <c r="G146" i="18" s="1"/>
  <c r="K146" i="18" s="1"/>
  <c r="F147" i="18" s="1"/>
  <c r="H147" i="18" l="1"/>
  <c r="G147" i="18" s="1"/>
  <c r="K147" i="18" s="1"/>
  <c r="F148" i="18" s="1"/>
  <c r="H148" i="18" l="1"/>
  <c r="G148" i="18" s="1"/>
  <c r="K148" i="18"/>
  <c r="F149" i="18" s="1"/>
  <c r="H149" i="18" l="1"/>
  <c r="G149" i="18" s="1"/>
  <c r="K149" i="18" s="1"/>
  <c r="F150" i="18" s="1"/>
  <c r="H150" i="18" l="1"/>
  <c r="G150" i="18" s="1"/>
  <c r="K150" i="18" s="1"/>
  <c r="F151" i="18" s="1"/>
  <c r="H151" i="18" l="1"/>
  <c r="G151" i="18" s="1"/>
  <c r="K151" i="18"/>
  <c r="F152" i="18" s="1"/>
  <c r="H152" i="18" l="1"/>
  <c r="G152" i="18" s="1"/>
  <c r="K152" i="18" s="1"/>
  <c r="F153" i="18" s="1"/>
  <c r="H153" i="18" l="1"/>
  <c r="G153" i="18" s="1"/>
  <c r="K153" i="18" s="1"/>
  <c r="F154" i="18" s="1"/>
  <c r="H154" i="18" l="1"/>
  <c r="G154" i="18" s="1"/>
  <c r="K154" i="18" s="1"/>
  <c r="F155" i="18" s="1"/>
  <c r="H155" i="18" l="1"/>
  <c r="G155" i="18" s="1"/>
  <c r="K155" i="18" s="1"/>
  <c r="F156" i="18" s="1"/>
  <c r="H156" i="18" l="1"/>
  <c r="G156" i="18" s="1"/>
  <c r="K156" i="18" s="1"/>
  <c r="F157" i="18" s="1"/>
  <c r="H157" i="18" l="1"/>
  <c r="G157" i="18" s="1"/>
  <c r="K157" i="18" s="1"/>
  <c r="F158" i="18" s="1"/>
  <c r="H158" i="18" l="1"/>
  <c r="G158" i="18" s="1"/>
  <c r="K158" i="18" s="1"/>
  <c r="F159" i="18" s="1"/>
  <c r="H159" i="18" l="1"/>
  <c r="G159" i="18" s="1"/>
  <c r="K159" i="18" s="1"/>
  <c r="F160" i="18" s="1"/>
  <c r="H160" i="18" l="1"/>
  <c r="G160" i="18" s="1"/>
  <c r="K160" i="18"/>
  <c r="F161" i="18" s="1"/>
  <c r="H161" i="18" l="1"/>
  <c r="G161" i="18" s="1"/>
  <c r="K161" i="18"/>
  <c r="F162" i="18" s="1"/>
  <c r="H162" i="18" l="1"/>
  <c r="G162" i="18" s="1"/>
  <c r="K162" i="18" s="1"/>
  <c r="F163" i="18" s="1"/>
  <c r="H163" i="18" l="1"/>
  <c r="G163" i="18" s="1"/>
  <c r="K163" i="18"/>
  <c r="F164" i="18" s="1"/>
  <c r="H164" i="18" l="1"/>
  <c r="G164" i="18" s="1"/>
  <c r="K164" i="18" s="1"/>
  <c r="F165" i="18" s="1"/>
  <c r="H165" i="18" l="1"/>
  <c r="G165" i="18" s="1"/>
  <c r="K165" i="18" s="1"/>
  <c r="F166" i="18" s="1"/>
  <c r="H166" i="18" l="1"/>
  <c r="G166" i="18" s="1"/>
  <c r="K166" i="18" s="1"/>
  <c r="F167" i="18" s="1"/>
  <c r="H167" i="18" l="1"/>
  <c r="G167" i="18" s="1"/>
  <c r="K167" i="18"/>
  <c r="F168" i="18" s="1"/>
  <c r="H168" i="18" l="1"/>
  <c r="G168" i="18" s="1"/>
  <c r="K168" i="18" s="1"/>
  <c r="F169" i="18" s="1"/>
  <c r="H169" i="18" l="1"/>
  <c r="G169" i="18" s="1"/>
  <c r="K169" i="18" s="1"/>
  <c r="F170" i="18" s="1"/>
  <c r="H170" i="18" l="1"/>
  <c r="G170" i="18" s="1"/>
  <c r="K170" i="18"/>
  <c r="F171" i="18" s="1"/>
  <c r="H171" i="18" l="1"/>
  <c r="G171" i="18" s="1"/>
  <c r="K171" i="18"/>
  <c r="F172" i="18" s="1"/>
  <c r="O11" i="4"/>
  <c r="C91" i="5"/>
  <c r="C69" i="5"/>
  <c r="C63" i="5"/>
  <c r="C57" i="5"/>
  <c r="C50" i="5"/>
  <c r="C41" i="5"/>
  <c r="C34" i="5"/>
  <c r="C19" i="5"/>
  <c r="C12" i="5"/>
  <c r="C7" i="5"/>
  <c r="H172" i="18" l="1"/>
  <c r="G172" i="18" s="1"/>
  <c r="K172" i="18"/>
  <c r="F173" i="18" s="1"/>
  <c r="H173" i="18" l="1"/>
  <c r="G173" i="18" s="1"/>
  <c r="K173" i="18" s="1"/>
  <c r="F174" i="18" s="1"/>
  <c r="F59" i="5"/>
  <c r="F54" i="5"/>
  <c r="H174" i="18" l="1"/>
  <c r="G174" i="18" s="1"/>
  <c r="K174" i="18"/>
  <c r="F175" i="18" s="1"/>
  <c r="F82" i="5"/>
  <c r="H175" i="18" l="1"/>
  <c r="G175" i="18" s="1"/>
  <c r="K175" i="18" s="1"/>
  <c r="F176" i="18" s="1"/>
  <c r="F75" i="5"/>
  <c r="H176" i="18" l="1"/>
  <c r="G176" i="18" s="1"/>
  <c r="K176" i="18" s="1"/>
  <c r="F177" i="18" s="1"/>
  <c r="B34" i="14"/>
  <c r="H177" i="18" l="1"/>
  <c r="G177" i="18" s="1"/>
  <c r="K177" i="18" s="1"/>
  <c r="F178" i="18" s="1"/>
  <c r="F84" i="5"/>
  <c r="F72" i="5"/>
  <c r="E27" i="4"/>
  <c r="H178" i="18" l="1"/>
  <c r="G178" i="18" s="1"/>
  <c r="K178" i="18" s="1"/>
  <c r="F179" i="18" s="1"/>
  <c r="F87" i="5"/>
  <c r="H179" i="18" l="1"/>
  <c r="G179" i="18" s="1"/>
  <c r="K179" i="18" s="1"/>
  <c r="F180" i="18" s="1"/>
  <c r="B3" i="8"/>
  <c r="H180" i="18" l="1"/>
  <c r="G180" i="18" s="1"/>
  <c r="K180" i="18" s="1"/>
  <c r="F181" i="18" s="1"/>
  <c r="I16" i="4"/>
  <c r="H181" i="18" l="1"/>
  <c r="G181" i="18" s="1"/>
  <c r="K181" i="18" s="1"/>
  <c r="F182" i="18" s="1"/>
  <c r="K16" i="4"/>
  <c r="H182" i="18" l="1"/>
  <c r="G182" i="18" s="1"/>
  <c r="K182" i="18" s="1"/>
  <c r="F183" i="18" s="1"/>
  <c r="D15" i="8"/>
  <c r="D14" i="8"/>
  <c r="D13" i="8"/>
  <c r="D12" i="8"/>
  <c r="D11" i="8"/>
  <c r="D10" i="8"/>
  <c r="D9" i="8"/>
  <c r="D8" i="8"/>
  <c r="D7" i="8"/>
  <c r="D6" i="8"/>
  <c r="D5" i="8"/>
  <c r="H183" i="18" l="1"/>
  <c r="G183" i="18" s="1"/>
  <c r="K183" i="18" s="1"/>
  <c r="F184" i="18" s="1"/>
  <c r="D17" i="8"/>
  <c r="F102" i="5"/>
  <c r="F101" i="5"/>
  <c r="F100" i="5"/>
  <c r="F99" i="5"/>
  <c r="F98" i="5"/>
  <c r="F97" i="5"/>
  <c r="F96" i="5"/>
  <c r="F95" i="5"/>
  <c r="F94" i="5"/>
  <c r="F93" i="5"/>
  <c r="F92" i="5"/>
  <c r="F88" i="5"/>
  <c r="F86" i="5"/>
  <c r="F85" i="5"/>
  <c r="G85" i="5" s="1"/>
  <c r="F83" i="5"/>
  <c r="F81" i="5"/>
  <c r="F80" i="5"/>
  <c r="F79" i="5"/>
  <c r="F78" i="5"/>
  <c r="F77" i="5"/>
  <c r="F76" i="5"/>
  <c r="F74" i="5"/>
  <c r="F73" i="5"/>
  <c r="G73" i="5" s="1"/>
  <c r="F71" i="5"/>
  <c r="F70" i="5"/>
  <c r="F64" i="5"/>
  <c r="F60" i="5"/>
  <c r="F58" i="5"/>
  <c r="F53" i="5"/>
  <c r="F52" i="5"/>
  <c r="F51" i="5"/>
  <c r="F47" i="5"/>
  <c r="F46" i="5"/>
  <c r="F45" i="5"/>
  <c r="F44" i="5"/>
  <c r="F43" i="5"/>
  <c r="F42" i="5"/>
  <c r="F38" i="5"/>
  <c r="F37" i="5"/>
  <c r="F36" i="5"/>
  <c r="F35" i="5"/>
  <c r="F31" i="5"/>
  <c r="F30" i="5"/>
  <c r="F26" i="5"/>
  <c r="F25" i="5"/>
  <c r="F24" i="5"/>
  <c r="F23" i="5"/>
  <c r="F22" i="5"/>
  <c r="F21" i="5"/>
  <c r="F20" i="5"/>
  <c r="F16" i="5"/>
  <c r="F15" i="5"/>
  <c r="F13" i="5"/>
  <c r="D91" i="5"/>
  <c r="D69" i="5"/>
  <c r="D63" i="5"/>
  <c r="D57" i="5"/>
  <c r="D50" i="5"/>
  <c r="D41" i="5"/>
  <c r="D34" i="5"/>
  <c r="G29" i="5"/>
  <c r="D29" i="5"/>
  <c r="C29" i="5"/>
  <c r="C8" i="5" s="1"/>
  <c r="D19" i="5"/>
  <c r="E10" i="5"/>
  <c r="D7" i="5"/>
  <c r="H6" i="5"/>
  <c r="D5" i="4"/>
  <c r="K12" i="4"/>
  <c r="E16" i="4"/>
  <c r="E15" i="4"/>
  <c r="E11" i="4"/>
  <c r="I27" i="4"/>
  <c r="E19" i="4" s="1"/>
  <c r="B26" i="4"/>
  <c r="B27" i="4" s="1"/>
  <c r="C5" i="1"/>
  <c r="I11" i="4"/>
  <c r="I13" i="4"/>
  <c r="H184" i="18" l="1"/>
  <c r="G184" i="18" s="1"/>
  <c r="K184" i="18" s="1"/>
  <c r="F185" i="18" s="1"/>
  <c r="E54" i="5"/>
  <c r="G54" i="5" s="1"/>
  <c r="E59" i="5"/>
  <c r="G59" i="5" s="1"/>
  <c r="E75" i="5"/>
  <c r="G75" i="5" s="1"/>
  <c r="E82" i="5"/>
  <c r="G82" i="5" s="1"/>
  <c r="E72" i="5"/>
  <c r="G72" i="5" s="1"/>
  <c r="E87" i="5"/>
  <c r="G87" i="5" s="1"/>
  <c r="E84" i="5"/>
  <c r="G84" i="5" s="1"/>
  <c r="E100" i="5"/>
  <c r="G100" i="5" s="1"/>
  <c r="I15" i="4"/>
  <c r="K13" i="4"/>
  <c r="K15" i="4"/>
  <c r="I5" i="1"/>
  <c r="H5" i="1"/>
  <c r="F14" i="5"/>
  <c r="F12" i="5" s="1"/>
  <c r="I12" i="4"/>
  <c r="E13" i="4"/>
  <c r="F66" i="5"/>
  <c r="E12" i="4"/>
  <c r="F65" i="5"/>
  <c r="D8" i="5"/>
  <c r="D9" i="5" s="1"/>
  <c r="C9" i="5"/>
  <c r="F91" i="5"/>
  <c r="F69" i="5"/>
  <c r="F57" i="5"/>
  <c r="F50" i="5"/>
  <c r="F41" i="5"/>
  <c r="F34" i="5"/>
  <c r="F29" i="5"/>
  <c r="F19" i="5"/>
  <c r="E52" i="5"/>
  <c r="G52" i="5" s="1"/>
  <c r="E78" i="5"/>
  <c r="G78" i="5" s="1"/>
  <c r="E95" i="5"/>
  <c r="G95" i="5" s="1"/>
  <c r="E13" i="5"/>
  <c r="E25" i="5"/>
  <c r="G25" i="5" s="1"/>
  <c r="E43" i="5"/>
  <c r="G43" i="5" s="1"/>
  <c r="E65" i="5"/>
  <c r="E80" i="5"/>
  <c r="G80" i="5" s="1"/>
  <c r="E98" i="5"/>
  <c r="G98" i="5" s="1"/>
  <c r="E22" i="5"/>
  <c r="G22" i="5" s="1"/>
  <c r="E16" i="5"/>
  <c r="G16" i="5" s="1"/>
  <c r="E20" i="5"/>
  <c r="E46" i="5"/>
  <c r="G46" i="5" s="1"/>
  <c r="E101" i="5"/>
  <c r="G101" i="5" s="1"/>
  <c r="E23" i="5"/>
  <c r="G23" i="5" s="1"/>
  <c r="E37" i="5"/>
  <c r="G37" i="5" s="1"/>
  <c r="E53" i="5"/>
  <c r="G53" i="5" s="1"/>
  <c r="E58" i="5"/>
  <c r="E79" i="5"/>
  <c r="G79" i="5" s="1"/>
  <c r="E96" i="5"/>
  <c r="G96" i="5" s="1"/>
  <c r="E14" i="5"/>
  <c r="E26" i="5"/>
  <c r="G26" i="5" s="1"/>
  <c r="E30" i="5"/>
  <c r="E44" i="5"/>
  <c r="G44" i="5" s="1"/>
  <c r="E66" i="5"/>
  <c r="E70" i="5"/>
  <c r="E74" i="5"/>
  <c r="G74" i="5" s="1"/>
  <c r="E81" i="5"/>
  <c r="G81" i="5" s="1"/>
  <c r="E86" i="5"/>
  <c r="G86" i="5" s="1"/>
  <c r="E99" i="5"/>
  <c r="G99" i="5" s="1"/>
  <c r="E93" i="5"/>
  <c r="G93" i="5" s="1"/>
  <c r="E47" i="5"/>
  <c r="G47" i="5" s="1"/>
  <c r="E51" i="5"/>
  <c r="E94" i="5"/>
  <c r="G94" i="5" s="1"/>
  <c r="E102" i="5"/>
  <c r="G102" i="5" s="1"/>
  <c r="E36" i="5"/>
  <c r="G36" i="5" s="1"/>
  <c r="E77" i="5"/>
  <c r="G77" i="5" s="1"/>
  <c r="E21" i="5"/>
  <c r="G21" i="5" s="1"/>
  <c r="E35" i="5"/>
  <c r="E24" i="5"/>
  <c r="G24" i="5" s="1"/>
  <c r="E31" i="5"/>
  <c r="E38" i="5"/>
  <c r="G38" i="5" s="1"/>
  <c r="E42" i="5"/>
  <c r="E60" i="5"/>
  <c r="G60" i="5" s="1"/>
  <c r="E64" i="5"/>
  <c r="E97" i="5"/>
  <c r="G97" i="5" s="1"/>
  <c r="E15" i="5"/>
  <c r="G15" i="5" s="1"/>
  <c r="E45" i="5"/>
  <c r="G45" i="5" s="1"/>
  <c r="E71" i="5"/>
  <c r="G71" i="5" s="1"/>
  <c r="E76" i="5"/>
  <c r="G76" i="5" s="1"/>
  <c r="E83" i="5"/>
  <c r="G83" i="5" s="1"/>
  <c r="E88" i="5"/>
  <c r="G88" i="5" s="1"/>
  <c r="E92" i="5"/>
  <c r="G5" i="1"/>
  <c r="E41" i="5" l="1"/>
  <c r="I17" i="4"/>
  <c r="H185" i="18"/>
  <c r="G185" i="18" s="1"/>
  <c r="K185" i="18" s="1"/>
  <c r="F186" i="18" s="1"/>
  <c r="E17" i="4"/>
  <c r="I4" i="1"/>
  <c r="F7" i="5"/>
  <c r="G14" i="5"/>
  <c r="F63" i="5"/>
  <c r="F8" i="5" s="1"/>
  <c r="G65" i="5"/>
  <c r="G66" i="5"/>
  <c r="G70" i="5"/>
  <c r="G69" i="5" s="1"/>
  <c r="E69" i="5"/>
  <c r="G35" i="5"/>
  <c r="G34" i="5" s="1"/>
  <c r="E34" i="5"/>
  <c r="G51" i="5"/>
  <c r="G50" i="5" s="1"/>
  <c r="E50" i="5"/>
  <c r="E91" i="5"/>
  <c r="G92" i="5"/>
  <c r="G91" i="5" s="1"/>
  <c r="E63" i="5"/>
  <c r="G64" i="5"/>
  <c r="E29" i="5"/>
  <c r="G58" i="5"/>
  <c r="G57" i="5" s="1"/>
  <c r="E57" i="5"/>
  <c r="G42" i="5"/>
  <c r="G41" i="5" s="1"/>
  <c r="E19" i="5"/>
  <c r="G20" i="5"/>
  <c r="G19" i="5" s="1"/>
  <c r="E7" i="5"/>
  <c r="E12" i="5"/>
  <c r="G13" i="5"/>
  <c r="I19" i="4" l="1"/>
  <c r="K19" i="4" s="1"/>
  <c r="H186" i="18"/>
  <c r="G186" i="18" s="1"/>
  <c r="K186" i="18" s="1"/>
  <c r="F187" i="18" s="1"/>
  <c r="E20" i="4"/>
  <c r="F9" i="5"/>
  <c r="G63" i="5"/>
  <c r="G8" i="5" s="1"/>
  <c r="E8" i="5"/>
  <c r="E9" i="5" s="1"/>
  <c r="G12" i="5"/>
  <c r="G7" i="5"/>
  <c r="H187" i="18" l="1"/>
  <c r="G9" i="5"/>
  <c r="G187" i="18" l="1"/>
  <c r="H5" i="18"/>
  <c r="G5" i="18" l="1"/>
  <c r="K187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28F75A77-567E-4EB7-A59E-9AC2480944CA}">
      <text>
        <r>
          <rPr>
            <sz val="12"/>
            <color theme="1"/>
            <rFont val="Aptos Narrow"/>
            <family val="2"/>
            <scheme val="minor"/>
          </rPr>
          <t>======
ID#AAAAk5TAb30
Vicente Cueva R    (2023-02-14 04:39:17)
Anterior Victoria77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Vicente Cueva R</author>
  </authors>
  <commentList>
    <comment ref="H74" authorId="0" shapeId="0" xr:uid="{4D625ED5-4263-4A14-AE63-79513DB5D380}">
      <text>
        <r>
          <rPr>
            <b/>
            <sz val="9"/>
            <color indexed="81"/>
            <rFont val="Tahoma"/>
            <family val="2"/>
          </rPr>
          <t>Vicente Cueva 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Martin llamo 16/Ene/24 para incrementar a $ 300 a partir de la Declaracion de Enero.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0" authorId="0" shapeId="0" xr:uid="{DDD0B045-D783-4FD3-AD5E-34A02C3ACF15}">
      <text>
        <r>
          <rPr>
            <sz val="12"/>
            <color theme="1"/>
            <rFont val="Aptos Narrow"/>
            <family val="2"/>
            <scheme val="minor"/>
          </rPr>
          <t>======
ID#AAAAqIR3388
Vicente Cueva R    (2023-02-14 04:39:17)
Se genero una disminucion por $2,850.00 Envie correo y nunca recibi respuesta.</t>
        </r>
      </text>
    </comment>
  </commentList>
</comments>
</file>

<file path=xl/sharedStrings.xml><?xml version="1.0" encoding="utf-8"?>
<sst xmlns="http://schemas.openxmlformats.org/spreadsheetml/2006/main" count="1552" uniqueCount="525">
  <si>
    <t>VMA it support</t>
  </si>
  <si>
    <t>Presupuesto y Controles Financieros</t>
  </si>
  <si>
    <t>LIBRO DE DIARIO</t>
  </si>
  <si>
    <t>SALDO</t>
  </si>
  <si>
    <t>SUMAS</t>
  </si>
  <si>
    <t>FEC_MOV</t>
  </si>
  <si>
    <t>BANCO</t>
  </si>
  <si>
    <t>CATEGORIA</t>
  </si>
  <si>
    <t>SUB-CATEGORIA</t>
  </si>
  <si>
    <t>CONCEPTO</t>
  </si>
  <si>
    <t>TRASPASO</t>
  </si>
  <si>
    <t>INGRESO</t>
  </si>
  <si>
    <t>EGRESO</t>
  </si>
  <si>
    <t>BANCOS</t>
  </si>
  <si>
    <t>SALDO INICIAL.</t>
  </si>
  <si>
    <t>PERSONALES</t>
  </si>
  <si>
    <t>P_VICENTE</t>
  </si>
  <si>
    <t>P_YOLANDA</t>
  </si>
  <si>
    <t>SEMANAL</t>
  </si>
  <si>
    <t>G_DESPENSA</t>
  </si>
  <si>
    <t>AUTOMOVIL</t>
  </si>
  <si>
    <t>A_COSUMIBLES</t>
  </si>
  <si>
    <t>A_PRESTAMO</t>
  </si>
  <si>
    <t>CUE_CON</t>
  </si>
  <si>
    <t>CC_SIAPA</t>
  </si>
  <si>
    <t>INGRESOS</t>
  </si>
  <si>
    <t>VMA_IT_SUPPORT</t>
  </si>
  <si>
    <t>SERVICIOS</t>
  </si>
  <si>
    <t>ITEKNIA</t>
  </si>
  <si>
    <t>R_ZARKIN</t>
  </si>
  <si>
    <t>N_ZARKIN</t>
  </si>
  <si>
    <t>G_VICENTE</t>
  </si>
  <si>
    <t>CRIPTA</t>
  </si>
  <si>
    <t>G_FIN_SEM</t>
  </si>
  <si>
    <t>A_REFRENDO</t>
  </si>
  <si>
    <t>CONTADOR</t>
  </si>
  <si>
    <t>ISR_CURV</t>
  </si>
  <si>
    <t>TERTIUS</t>
  </si>
  <si>
    <t>CC_NETFLIX</t>
  </si>
  <si>
    <t>CEL_YOLANDA</t>
  </si>
  <si>
    <t>CC_TOTAL</t>
  </si>
  <si>
    <t>CC_ESCUELA</t>
  </si>
  <si>
    <t>CC_AVEO</t>
  </si>
  <si>
    <t>A_MANTENER</t>
  </si>
  <si>
    <t>CC_CFE</t>
  </si>
  <si>
    <t>CASA</t>
  </si>
  <si>
    <t>CC_JESSY</t>
  </si>
  <si>
    <t>EXTRAS</t>
  </si>
  <si>
    <t>E_NIÑOS</t>
  </si>
  <si>
    <t>CC_EMAN</t>
  </si>
  <si>
    <t>Presupuesto y Control Financiero</t>
  </si>
  <si>
    <t>Catalogo de Categorias</t>
  </si>
  <si>
    <t>CAPACITACION</t>
  </si>
  <si>
    <t>OCIO</t>
  </si>
  <si>
    <t>A_AFINACION</t>
  </si>
  <si>
    <t>C_VICENTE</t>
  </si>
  <si>
    <t>C_YOLANDA</t>
  </si>
  <si>
    <t>E_EMANUEL</t>
  </si>
  <si>
    <t>O_PASEOS</t>
  </si>
  <si>
    <t>A_HOLOGRAMA</t>
  </si>
  <si>
    <t>E_JESSY</t>
  </si>
  <si>
    <t>O_REUNIONES</t>
  </si>
  <si>
    <t>O_VACACIONES</t>
  </si>
  <si>
    <t>E_SJTC</t>
  </si>
  <si>
    <t>E_PARIENTES</t>
  </si>
  <si>
    <t>A_SEGURO</t>
  </si>
  <si>
    <t>CC_NIÑOS</t>
  </si>
  <si>
    <t>LIC_VICENTE</t>
  </si>
  <si>
    <t>CC_GAS</t>
  </si>
  <si>
    <t>LIC_YOLANDA</t>
  </si>
  <si>
    <t>CC_VARIOS</t>
  </si>
  <si>
    <t>VMA IT Support</t>
  </si>
  <si>
    <t>RESUMEN DE INFORMACION</t>
  </si>
  <si>
    <t>CIRCULANTE</t>
  </si>
  <si>
    <t>FIJO</t>
  </si>
  <si>
    <t>IMPORTE</t>
  </si>
  <si>
    <t>VENCE</t>
  </si>
  <si>
    <t>%</t>
  </si>
  <si>
    <t>TOTAL</t>
  </si>
  <si>
    <t>GRAN TOTAL</t>
  </si>
  <si>
    <t>DIFERENCIA</t>
  </si>
  <si>
    <t>ID</t>
  </si>
  <si>
    <t>Billetes</t>
  </si>
  <si>
    <t>Monedas</t>
  </si>
  <si>
    <t>SUMA:</t>
  </si>
  <si>
    <t>PRESUPUESTO GLOBAL</t>
  </si>
  <si>
    <t>CATEGORIA
SUB CATEGORIA</t>
  </si>
  <si>
    <t>SEMANA</t>
  </si>
  <si>
    <t>MES</t>
  </si>
  <si>
    <t>EJERCIDO</t>
  </si>
  <si>
    <t>REAL</t>
  </si>
  <si>
    <t>PROGRAMA</t>
  </si>
  <si>
    <t>NOTAS</t>
  </si>
  <si>
    <t>EGRESOS</t>
  </si>
  <si>
    <t>RESULTADO</t>
  </si>
  <si>
    <t>Semanas</t>
  </si>
  <si>
    <t>PRIMEROS MES</t>
  </si>
  <si>
    <t>C/VIERNES</t>
  </si>
  <si>
    <t>OCTUBRE / ANUAL</t>
  </si>
  <si>
    <t>ENE / ANUAL</t>
  </si>
  <si>
    <t>C/LUNES</t>
  </si>
  <si>
    <t>C/SABADO</t>
  </si>
  <si>
    <t>C/20 MES</t>
  </si>
  <si>
    <t>C/10 BIMESTRE</t>
  </si>
  <si>
    <t>ZARKIN</t>
  </si>
  <si>
    <t>C/15 MES</t>
  </si>
  <si>
    <t>OCT / ANUAL</t>
  </si>
  <si>
    <t>C / 4 AÑOS 30/ENE/23</t>
  </si>
  <si>
    <t>C/9 MES</t>
  </si>
  <si>
    <t>C/03 BIMES.</t>
  </si>
  <si>
    <t>C/22 MES</t>
  </si>
  <si>
    <t>VICENTE CUEVA RAMIREZ</t>
  </si>
  <si>
    <t>VMA IT SUPPORT</t>
  </si>
  <si>
    <t>Distribucion de Dinero</t>
  </si>
  <si>
    <t>Cantidad</t>
  </si>
  <si>
    <t>Denominar</t>
  </si>
  <si>
    <t>Importe</t>
  </si>
  <si>
    <t>SUMA</t>
  </si>
  <si>
    <t>DENOMINACION</t>
  </si>
  <si>
    <t>- - - - - - - - - - - - - - - - - - -</t>
  </si>
  <si>
    <t>C/16 MES (C-AZTECA)</t>
  </si>
  <si>
    <t>CRED_VIVIENDA</t>
  </si>
  <si>
    <t>CFE_OFICINA</t>
  </si>
  <si>
    <t>SIAPA_OFICINA</t>
  </si>
  <si>
    <t>C/13 MES</t>
  </si>
  <si>
    <t>PAGO DE SERVICIO DE S.I.A.P.A.</t>
  </si>
  <si>
    <t>Numero de Cuenta:</t>
  </si>
  <si>
    <t>10639974</t>
  </si>
  <si>
    <t>Clave SIAPA</t>
  </si>
  <si>
    <t>0028-0924-0007</t>
  </si>
  <si>
    <t>Nombre:</t>
  </si>
  <si>
    <t>Domicilio:</t>
  </si>
  <si>
    <t>REAL DE LAS JACARANDAS 179</t>
  </si>
  <si>
    <t>IMPORTE:</t>
  </si>
  <si>
    <t>10692133</t>
  </si>
  <si>
    <t>0028-0767-0011</t>
  </si>
  <si>
    <t>CONJ HAB REVOLUCION SA DE CV</t>
  </si>
  <si>
    <t>CALLE VALLE DEL MISSISSIPI 56</t>
  </si>
  <si>
    <t>10639843</t>
  </si>
  <si>
    <t>0028-0923-0024</t>
  </si>
  <si>
    <t>CALLE REAL DE LAS JACARANDAS 154</t>
  </si>
  <si>
    <t>P_SJT</t>
  </si>
  <si>
    <t>C/20 BIMESTRE</t>
  </si>
  <si>
    <t>C/25 MES</t>
  </si>
  <si>
    <t>VICENTE CUEVA RAMIREZ Y CDA</t>
  </si>
  <si>
    <t>$</t>
  </si>
  <si>
    <t>NOVIEMBRE / ANUAL</t>
  </si>
  <si>
    <t>PRED_OFICINA</t>
  </si>
  <si>
    <t>APERTURA</t>
  </si>
  <si>
    <t>1700 HASTA FEBRERO Y LUEGO SEGUIMOS CON JESSY.</t>
  </si>
  <si>
    <t>C_OFICINA</t>
  </si>
  <si>
    <t>C_CASA</t>
  </si>
  <si>
    <t>C_EMAN</t>
  </si>
  <si>
    <t>C_TRABAJO</t>
  </si>
  <si>
    <t>B_AZTECA</t>
  </si>
  <si>
    <t>B_CAJA</t>
  </si>
  <si>
    <t>B_POPULAR</t>
  </si>
  <si>
    <t>B_SANTANDER</t>
  </si>
  <si>
    <t>B_VICENTE</t>
  </si>
  <si>
    <t>E_OTROS</t>
  </si>
  <si>
    <t>O_OCIOS</t>
  </si>
  <si>
    <t>SIAPA_CASA</t>
  </si>
  <si>
    <t>SIAPA_TRABAJO</t>
  </si>
  <si>
    <t>TELMEX_OFICINA</t>
  </si>
  <si>
    <t>TELMEX_CASA</t>
  </si>
  <si>
    <t>PRED_TRABAJO</t>
  </si>
  <si>
    <t>PRED_CASA</t>
  </si>
  <si>
    <t>GAS_CASA</t>
  </si>
  <si>
    <t>CFE_TRABAJO</t>
  </si>
  <si>
    <t>CFE_CASA</t>
  </si>
  <si>
    <t>ENERO/AZTECA 3ROS</t>
  </si>
  <si>
    <t>Cada semana meter al ahorro</t>
  </si>
  <si>
    <t>PLAZO</t>
  </si>
  <si>
    <t>Notas</t>
  </si>
  <si>
    <t>PWR</t>
  </si>
  <si>
    <t>Usuario</t>
  </si>
  <si>
    <t>Link</t>
  </si>
  <si>
    <t>Concepto</t>
  </si>
  <si>
    <t>Entidad</t>
  </si>
  <si>
    <t>Fecha
Actualizacion</t>
  </si>
  <si>
    <t xml:space="preserve"> F5FMD RQGD7 22JHJ CNWMQ</t>
  </si>
  <si>
    <t>Codigo de Activacion</t>
  </si>
  <si>
    <t>KASPERKY</t>
  </si>
  <si>
    <t>ANTIVIRUS</t>
  </si>
  <si>
    <t>SAP 10</t>
  </si>
  <si>
    <t>B1Admin</t>
  </si>
  <si>
    <t>sa</t>
  </si>
  <si>
    <t>SERVER 13.0.160.5</t>
  </si>
  <si>
    <t>SQL</t>
  </si>
  <si>
    <t>Tel. 33 3584 1822</t>
  </si>
  <si>
    <t>Mauricio&amp;77</t>
  </si>
  <si>
    <t>it.duo@zarkin.onmicrosoft.com</t>
  </si>
  <si>
    <t>CUENTA DE ZARKIN</t>
  </si>
  <si>
    <t>OFFICE 365</t>
  </si>
  <si>
    <t>Proyecto VB de Zarkin.</t>
  </si>
  <si>
    <t>V1059</t>
  </si>
  <si>
    <t>MANAGER</t>
  </si>
  <si>
    <t>REPORTERIA</t>
  </si>
  <si>
    <t>Equipos en General</t>
  </si>
  <si>
    <t>@Nt1v1&amp;u5</t>
  </si>
  <si>
    <t>KLAdmin</t>
  </si>
  <si>
    <t>vcuevar@gmail.com</t>
  </si>
  <si>
    <t>Victoria&amp;77</t>
  </si>
  <si>
    <t>vcuevar</t>
  </si>
  <si>
    <t>https://account.adobe.com/</t>
  </si>
  <si>
    <t xml:space="preserve">ADOBE </t>
  </si>
  <si>
    <t>Genero cuenta 16/Ene/2024</t>
  </si>
  <si>
    <t>Mauricio24</t>
  </si>
  <si>
    <t>myssantillan@gmal.com</t>
  </si>
  <si>
    <t>https://www.mercadolibre.com.mx/</t>
  </si>
  <si>
    <t>MERCADO LIBRE</t>
  </si>
  <si>
    <t>YOLANDA</t>
  </si>
  <si>
    <t>SantaMaria2015</t>
  </si>
  <si>
    <t>samarepa@hotmail.com</t>
  </si>
  <si>
    <t>https://www.facebook.com</t>
  </si>
  <si>
    <t>Desbloqueo de Edos Cuenta</t>
  </si>
  <si>
    <t>SASY630616EC0</t>
  </si>
  <si>
    <t>RFC Yolanda.</t>
  </si>
  <si>
    <t>BANCO AZTECA</t>
  </si>
  <si>
    <t>Edos de Cuenta. Yolanda.</t>
  </si>
  <si>
    <t>Mauricio&amp;63</t>
  </si>
  <si>
    <t>10070151089</t>
  </si>
  <si>
    <t>https://cajasanrafael.turbopac.mx/PortalConsulta/</t>
  </si>
  <si>
    <t>Clave Anfitrion:  527253</t>
  </si>
  <si>
    <t>Victoria77</t>
  </si>
  <si>
    <t>https://zoom.us/</t>
  </si>
  <si>
    <t>ZOOM</t>
  </si>
  <si>
    <t>VMA</t>
  </si>
  <si>
    <t>Con Google</t>
  </si>
  <si>
    <t>https://www.tiktok.com</t>
  </si>
  <si>
    <t>TIKTOK</t>
  </si>
  <si>
    <t>CREDITO NO. 160815, Se cambio contraseña 13/Juli/23 por Juan Velazquez entro de tertius.</t>
  </si>
  <si>
    <t>160815</t>
  </si>
  <si>
    <t>https://acreditados.tertius.com.mx/acceso/tertius</t>
  </si>
  <si>
    <t>3336069045</t>
  </si>
  <si>
    <t>https://telmex.com/web/hogar</t>
  </si>
  <si>
    <t>TELMEX</t>
  </si>
  <si>
    <t>3336802181</t>
  </si>
  <si>
    <t>https://telmex.com/web/negocios</t>
  </si>
  <si>
    <t>Registrado con Gogle</t>
  </si>
  <si>
    <t>spotify.com</t>
  </si>
  <si>
    <t>SPOTIFY</t>
  </si>
  <si>
    <t>NIV / PLACAS / MODELOS (AÑO).</t>
  </si>
  <si>
    <t>2017</t>
  </si>
  <si>
    <t>JSH6229</t>
  </si>
  <si>
    <t>MA6CA6AD6HT002702</t>
  </si>
  <si>
    <t>SPARK CLASIC</t>
  </si>
  <si>
    <t>Recibos de Emanuel</t>
  </si>
  <si>
    <t>https://www.siapa.gob.mx/reciboenlinea</t>
  </si>
  <si>
    <t>SIAPA</t>
  </si>
  <si>
    <t>Recibos de Vicente</t>
  </si>
  <si>
    <t>Con la FIEL</t>
  </si>
  <si>
    <t>SASY63</t>
  </si>
  <si>
    <t>http://www.sat.gob.mx/Paginas/Inicio.aspx</t>
  </si>
  <si>
    <t>SAT</t>
  </si>
  <si>
    <t>Chente77</t>
  </si>
  <si>
    <t>CURV630707QS9</t>
  </si>
  <si>
    <t>Cliente: 23696198 ID:4758</t>
  </si>
  <si>
    <t>Mauris77</t>
  </si>
  <si>
    <t>https://www.santander.com.mx/</t>
  </si>
  <si>
    <t>Santander Movil</t>
  </si>
  <si>
    <t>SANTANDER</t>
  </si>
  <si>
    <t>Dejo de funcionar??</t>
  </si>
  <si>
    <t>kzE6D2070763</t>
  </si>
  <si>
    <t>Desbloquear Estados de Cuenta.</t>
  </si>
  <si>
    <t>Invitado Emanuel.</t>
  </si>
  <si>
    <t>https://www.netflix.com</t>
  </si>
  <si>
    <t>NETFLIX</t>
  </si>
  <si>
    <t>Cuenta de Emanuel.</t>
  </si>
  <si>
    <t>EmaNetflix2020</t>
  </si>
  <si>
    <t>joseemanuelc@gmail.com</t>
  </si>
  <si>
    <t>www.instagram.com</t>
  </si>
  <si>
    <t>INSTAGRAM</t>
  </si>
  <si>
    <t>Correo: vcuevar@hotmail.com</t>
  </si>
  <si>
    <t>vcuevar77</t>
  </si>
  <si>
    <t>Reporte de Semanas Cotizadas</t>
  </si>
  <si>
    <t>kjxLK1038</t>
  </si>
  <si>
    <t>0482636716-3</t>
  </si>
  <si>
    <t>https://www.imss.gob.mx/derechoH/semanas-cotizadas</t>
  </si>
  <si>
    <t>IMSS</t>
  </si>
  <si>
    <t>Para realizar cambios y subir a la Nube.</t>
  </si>
  <si>
    <t>Victoria77Janine</t>
  </si>
  <si>
    <t>SIZ, REPO, KD</t>
  </si>
  <si>
    <t>GITHUB</t>
  </si>
  <si>
    <t>Victoria&amp;Janine77</t>
  </si>
  <si>
    <t>https://hub.docker.com/signup</t>
  </si>
  <si>
    <t>DOCKER</t>
  </si>
  <si>
    <t>Mauricio77</t>
  </si>
  <si>
    <t>vcuevar@hotmail.com</t>
  </si>
  <si>
    <t>Y CUENTAS DE HOTMAIL MICROSOFT</t>
  </si>
  <si>
    <t>https://www.coca-colaentuhogar.com/customer/account/</t>
  </si>
  <si>
    <t>COCA COLA</t>
  </si>
  <si>
    <t>https://www.chat.openai.com</t>
  </si>
  <si>
    <t>CHATGPT</t>
  </si>
  <si>
    <t>Para recuperar mensajes de voz.</t>
  </si>
  <si>
    <t>4758</t>
  </si>
  <si>
    <t>*86</t>
  </si>
  <si>
    <t>Buzon de Voz</t>
  </si>
  <si>
    <t>CELULAR</t>
  </si>
  <si>
    <t>10110316750</t>
  </si>
  <si>
    <t>https://cajasanrafael.turbopacmx.com/ConsultaDeSocios/</t>
  </si>
  <si>
    <t>Correo: vcuevar@gmail.com (Cuentas Jacarandas, Oficina y Emanuel)</t>
  </si>
  <si>
    <t>https://app.cfe.mx/Aplicaciones/CCFE/MiEspacio/Login.aspx</t>
  </si>
  <si>
    <t>C.F.E.</t>
  </si>
  <si>
    <t>NIP 9592   -&gt; Anterior 4758vic</t>
  </si>
  <si>
    <t>vcuevar / toke celular</t>
  </si>
  <si>
    <t>https://www.bancoazteca.com.mx</t>
  </si>
  <si>
    <t>4027-6657-1483-1600</t>
  </si>
  <si>
    <t>Banca Celular</t>
  </si>
  <si>
    <t>Celular 33-3584-1822</t>
  </si>
  <si>
    <t>vicente1963</t>
  </si>
  <si>
    <t>CURV-630707-HJCVMC-01</t>
  </si>
  <si>
    <t>Profuturo -&gt; Azteca.</t>
  </si>
  <si>
    <t>AFORE MOVIL</t>
  </si>
  <si>
    <t>Relacion de Accesos Varios</t>
  </si>
  <si>
    <t>Vicente Cueva Ramirez</t>
  </si>
  <si>
    <t>0444685A595C80</t>
  </si>
  <si>
    <t>INNOVA CARD</t>
  </si>
  <si>
    <t>TRANSPORTE</t>
  </si>
  <si>
    <t>VEN 08/03/2027</t>
  </si>
  <si>
    <t>6R67584895</t>
  </si>
  <si>
    <t>LICENCIA CHOFER VICENTE</t>
  </si>
  <si>
    <t>VIALIDAD</t>
  </si>
  <si>
    <t>VEN 2025</t>
  </si>
  <si>
    <t>IDMEX1285454148</t>
  </si>
  <si>
    <t>INE</t>
  </si>
  <si>
    <t>(NIP-4758) VEN 02/26 (460)</t>
  </si>
  <si>
    <t>5579-0700-5686-8949</t>
  </si>
  <si>
    <t>(NIP-6477) VEN 09/28</t>
  </si>
  <si>
    <t>4027-6658-7495-4663</t>
  </si>
  <si>
    <t>AZTECA</t>
  </si>
  <si>
    <t>RELACION DE TARJETAS QUE CARGO</t>
  </si>
  <si>
    <t>NIV</t>
  </si>
  <si>
    <t>TARJETA DE CIRCULACION VEHICULAR</t>
  </si>
  <si>
    <t>MODELO</t>
  </si>
  <si>
    <t>PLACA</t>
  </si>
  <si>
    <t>SAN RAFAEL CUENTA 00003740242</t>
  </si>
  <si>
    <t>B. CPSR TARJETA</t>
  </si>
  <si>
    <t>01 4320 6057 7486 5341</t>
  </si>
  <si>
    <t>SANTANDER Cta: 60-57748653-4  Cli 39722278</t>
  </si>
  <si>
    <t>B. SAN CLABE</t>
  </si>
  <si>
    <t>Vence: 02 / 2026</t>
  </si>
  <si>
    <t>B. SAN TARJETA</t>
  </si>
  <si>
    <t>12 7320 0021 7587 3024</t>
  </si>
  <si>
    <t>BANCO AZTECA. CUENTA 70340217587302</t>
  </si>
  <si>
    <t>B. AZT CLABE</t>
  </si>
  <si>
    <t>TREN LIGERO YOLANDA.</t>
  </si>
  <si>
    <t>04375B5AB35580</t>
  </si>
  <si>
    <t>PREPAGO PARA TRANSPORTE PUBLICO.</t>
  </si>
  <si>
    <t>Empleado y Arrendador (Chente77)</t>
  </si>
  <si>
    <t>REGISTRO FEDERAL DE CAUSANTES</t>
  </si>
  <si>
    <t>RFC</t>
  </si>
  <si>
    <t>Pensionado</t>
  </si>
  <si>
    <t>0482-63-6716-3</t>
  </si>
  <si>
    <t>SEGURIDAD SOCIAL</t>
  </si>
  <si>
    <t>CURV630707HJCVMC01</t>
  </si>
  <si>
    <t>REGISTRO UNICO DE POBLACION</t>
  </si>
  <si>
    <t>CURP</t>
  </si>
  <si>
    <t>B-1894667 CLASE 63</t>
  </si>
  <si>
    <t xml:space="preserve">SERVICIO MILITAR </t>
  </si>
  <si>
    <t>CARTILLA</t>
  </si>
  <si>
    <t>CEL +52-33-3584-1822</t>
  </si>
  <si>
    <t>TEL: 33-3680-2181</t>
  </si>
  <si>
    <t>A DOMICILIO5</t>
  </si>
  <si>
    <t>TONALA, JALISCO, MEXICO</t>
  </si>
  <si>
    <t>A DOMICILIO4</t>
  </si>
  <si>
    <t>CP: 45403</t>
  </si>
  <si>
    <t>RESIDENCIAL PLAZA CAMICHINES</t>
  </si>
  <si>
    <t>A DOMICILIO3</t>
  </si>
  <si>
    <t>ENTRE REAL DE LAS MAGNOLIAS Y REAL DE LOS OLIVOS.</t>
  </si>
  <si>
    <t>A DOMICILIO2</t>
  </si>
  <si>
    <t>REAL DE LAS JACARANDAS No. 179</t>
  </si>
  <si>
    <t>A DOMICILIO1</t>
  </si>
  <si>
    <t>CLAVE</t>
  </si>
  <si>
    <t>DOCUMENTO</t>
  </si>
  <si>
    <t>ACTUALIZADO</t>
  </si>
  <si>
    <t>Resumen de Documentos</t>
  </si>
  <si>
    <t>Dias de vacaciones</t>
  </si>
  <si>
    <t>De 12 dias el 25% $ 3,000.00</t>
  </si>
  <si>
    <t>Pago Prima Vacacional.</t>
  </si>
  <si>
    <t>Primer Año de laborar.</t>
  </si>
  <si>
    <t>Ingreso a laborar.</t>
  </si>
  <si>
    <t>Saldo</t>
  </si>
  <si>
    <t>Tomadas</t>
  </si>
  <si>
    <t>Derecho</t>
  </si>
  <si>
    <t>Descripcion</t>
  </si>
  <si>
    <t>Fecha</t>
  </si>
  <si>
    <t>Control de Vacaciones</t>
  </si>
  <si>
    <t>Comercializadora Gaztambide, S.A. de C.V.</t>
  </si>
  <si>
    <t>PAGO MENSUAL.</t>
  </si>
  <si>
    <t>APERTURA DEL CREDITO</t>
  </si>
  <si>
    <t>SALDO FINAL</t>
  </si>
  <si>
    <t>I.V.A.</t>
  </si>
  <si>
    <t>INTERÉS</t>
  </si>
  <si>
    <t>CAPITAL</t>
  </si>
  <si>
    <t>SALDO INICIAL</t>
  </si>
  <si>
    <t>Dias</t>
  </si>
  <si>
    <t>Tipo de Mov.</t>
  </si>
  <si>
    <t>No.</t>
  </si>
  <si>
    <t>Correo:  vcuevar@gmail.com</t>
  </si>
  <si>
    <r>
      <rPr>
        <b/>
        <sz val="12"/>
        <color rgb="FF0000CC"/>
        <rFont val="Arial"/>
        <family val="2"/>
      </rPr>
      <t>6030</t>
    </r>
    <r>
      <rPr>
        <b/>
        <sz val="12"/>
        <color theme="1"/>
        <rFont val="Arial"/>
        <family val="2"/>
      </rPr>
      <t xml:space="preserve"> CREDITO A LA VIVIENDA.</t>
    </r>
  </si>
  <si>
    <t>PRODUCTO:</t>
  </si>
  <si>
    <r>
      <t xml:space="preserve">No. de SOCIO: </t>
    </r>
    <r>
      <rPr>
        <b/>
        <sz val="12"/>
        <color rgb="FF0000CC"/>
        <rFont val="Arial"/>
        <family val="2"/>
      </rPr>
      <t xml:space="preserve">10110316750 </t>
    </r>
    <r>
      <rPr>
        <b/>
        <sz val="12"/>
        <rFont val="Arial"/>
        <family val="2"/>
      </rPr>
      <t>No. De CREDITO:</t>
    </r>
    <r>
      <rPr>
        <b/>
        <sz val="12"/>
        <color rgb="FF0000CC"/>
        <rFont val="Arial"/>
        <family val="2"/>
      </rPr>
      <t xml:space="preserve"> 60300115246135</t>
    </r>
  </si>
  <si>
    <t>ANUAL</t>
  </si>
  <si>
    <t>CREDITO TOTAL</t>
  </si>
  <si>
    <t>CAJA POPULAR SAN RAFAEL SC DE AP DE RL DE CV</t>
  </si>
  <si>
    <t>XXXXXXXX</t>
  </si>
  <si>
    <t>EDO DE CTA.</t>
  </si>
  <si>
    <t>NO IDENTIFICADO</t>
  </si>
  <si>
    <t>Fecha
Pago</t>
  </si>
  <si>
    <t>PAGO</t>
  </si>
  <si>
    <t>MANTTO</t>
  </si>
  <si>
    <t>SEG. VIDA</t>
  </si>
  <si>
    <t>SEG. DAÑOS</t>
  </si>
  <si>
    <t>ADELANTO</t>
  </si>
  <si>
    <t>PAGO PRG.</t>
  </si>
  <si>
    <t>CREDITO NO. 160815</t>
  </si>
  <si>
    <t>CUEVA RAMIREZ VICENTE</t>
  </si>
  <si>
    <t>Tel. 81-3040-5060</t>
  </si>
  <si>
    <t>TERTIUS, S.A.P. DE C.V. SOFOME,N.R.</t>
  </si>
  <si>
    <t>INV30_AZTECA</t>
  </si>
  <si>
    <t>PLAZ91_AZTECA</t>
  </si>
  <si>
    <t>PLAZ92_AZTECA</t>
  </si>
  <si>
    <t>PLAZ28_AZTECA</t>
  </si>
  <si>
    <t>INV_POPULAR</t>
  </si>
  <si>
    <t>INV_SANTANDER</t>
  </si>
  <si>
    <t>B_RESERVA</t>
  </si>
  <si>
    <t>PERIODO No. 01</t>
  </si>
  <si>
    <t>MES DE ENERO 2025.</t>
  </si>
  <si>
    <t>APERTURA INVERSION.</t>
  </si>
  <si>
    <t>Apartado Vivienda</t>
  </si>
  <si>
    <t>BOLSA DE PALOMITAS.</t>
  </si>
  <si>
    <t>RETIRO CAJERO FELIX CERVANTES.</t>
  </si>
  <si>
    <t>PRESTAMO DIRECTO A YOLANDA.</t>
  </si>
  <si>
    <t>PARA PAGOS TRANSFERENCIA.</t>
  </si>
  <si>
    <t>PERIODO No. 02</t>
  </si>
  <si>
    <t>HOTMAIL</t>
  </si>
  <si>
    <t>Chente&amp;77</t>
  </si>
  <si>
    <t>Cambie por posible Hakeo</t>
  </si>
  <si>
    <t>RETIRO CAJERO TONALA PLAZA TZIHUALPILITL</t>
  </si>
  <si>
    <t>EJERCICIO 2025.</t>
  </si>
  <si>
    <t>TORTAS MORE.</t>
  </si>
  <si>
    <t>TACOS AL VAPOR.</t>
  </si>
  <si>
    <t>MISA</t>
  </si>
  <si>
    <t>CACAHUATES Y CHOCOLATES.</t>
  </si>
  <si>
    <t>BOTELLA DE AGUA CIEL.</t>
  </si>
  <si>
    <t>ORDEN DE CABEZA DE LOMO Y FRIJOLES.</t>
  </si>
  <si>
    <t>PRESTAMO A JESSY.</t>
  </si>
  <si>
    <t>PAGO DE DIPLOMADO.</t>
  </si>
  <si>
    <t>MES DE DICIEMBRE 2024.</t>
  </si>
  <si>
    <t>TAMALES AFUERA DE FARMACIAS GDL.</t>
  </si>
  <si>
    <t>PAN EN CERCA DE SAN JUAN CAPISTRANO.</t>
  </si>
  <si>
    <t>ANUALIDAD 2025. REFRENDO Y CAMBIO DE PLACAS.</t>
  </si>
  <si>
    <t>CHOCLATE Y CACAHUATES CHEDRAUI.</t>
  </si>
  <si>
    <t>ANUALIDAD 2025. MANTENIMIENTO.</t>
  </si>
  <si>
    <t>REPARACION HUMO Y AHOGANDOSE. DIESEL EN GASOLINA7</t>
  </si>
  <si>
    <t xml:space="preserve">NIEVES </t>
  </si>
  <si>
    <t>TACOS NIKOS.</t>
  </si>
  <si>
    <t>RELOJ DE PARED.</t>
  </si>
  <si>
    <t>NIEVES EN CHEDRAUI.</t>
  </si>
  <si>
    <t>PERFME EN HOME</t>
  </si>
  <si>
    <t>LAMAPRAS 4 X 100 DE 12 W.</t>
  </si>
  <si>
    <t>INTERESES GENERADOS.</t>
  </si>
  <si>
    <t>RETIRO CAJERO CHEDRAUI.</t>
  </si>
  <si>
    <t>INYECTORES Y CUERPO DE ACELERACION.</t>
  </si>
  <si>
    <t>Gasto Semanal</t>
  </si>
  <si>
    <t>CENADURIA MIREYA.</t>
  </si>
  <si>
    <t>TARJETA DEL TREN LIGERO.</t>
  </si>
  <si>
    <t>MERCADO ZAPOPAN COMIDA.</t>
  </si>
  <si>
    <t>ZAPOPAN SANITARIOS.</t>
  </si>
  <si>
    <t>TONALA SANITARIOS</t>
  </si>
  <si>
    <t>SEMANA No. 03</t>
  </si>
  <si>
    <t>REPARACION CADENA TIME</t>
  </si>
  <si>
    <t>LONCHE EN ZONA INDUSTRIAL.</t>
  </si>
  <si>
    <t>CACAHUATES GARAPIÑADOS CENTRAL.</t>
  </si>
  <si>
    <t>REFACCIONES CADENA DE TIEMPO, JORGE.</t>
  </si>
  <si>
    <t>PRESTAMO PARA TRAMITE.</t>
  </si>
  <si>
    <t>FUNDACION CARLOS SLIM</t>
  </si>
  <si>
    <t>https://aprende.org</t>
  </si>
  <si>
    <t>Estudio de PHP</t>
  </si>
  <si>
    <t>https://www.facebook.com/?stype=lo&amp;jlou=AfdhW74Yksymw98OeGFTXAYoIwZWgXHFzYZN3vnnzNhLM2uPQhBXev_JlqN3lUlFIr9Z6-txEsTnDup5IdkLlzfLph1SapKd0q_coQqBTnkXug&amp;smuh=46536&amp;lh=Ac_sSj4SqVwugeCU</t>
  </si>
  <si>
    <t>FACE BOOK</t>
  </si>
  <si>
    <t>CAJA POPULAR</t>
  </si>
  <si>
    <t>PERIODO N: 03</t>
  </si>
  <si>
    <t>APP AZTECA</t>
  </si>
  <si>
    <t>APP SANTANDER</t>
  </si>
  <si>
    <t>BANCO AZTECA TARJETA</t>
  </si>
  <si>
    <t>BANCO SANTANDER TARJETA</t>
  </si>
  <si>
    <t>MARIA YOLANDA SANCHEZ SANTILLAN</t>
  </si>
  <si>
    <t>JMA8464</t>
  </si>
  <si>
    <t>3G1TC5CF3EL144386</t>
  </si>
  <si>
    <t>CHEVROLET AVEO / H EN MEX</t>
  </si>
  <si>
    <t>MARCA / NUMERO SERIE</t>
  </si>
  <si>
    <t>CHEVROLET SPARK CLASICO / H EN INDIA</t>
  </si>
  <si>
    <t>NIEVES CON SELENE.</t>
  </si>
  <si>
    <t>APLIAR INVERSION</t>
  </si>
  <si>
    <t>TACOS DE BARBACOA DON RAUL.</t>
  </si>
  <si>
    <t>REFRESCO Y JERICALLAS.</t>
  </si>
  <si>
    <t>HAMBRE ANTOJO.</t>
  </si>
  <si>
    <t>MISA EN DIVINO ROSTRO. LOS POSITOS.</t>
  </si>
  <si>
    <t>EMPANADAS Y MIEL.</t>
  </si>
  <si>
    <t>TACOS BARBACOA, LALO.</t>
  </si>
  <si>
    <t>APAGADOR Y CANALETA</t>
  </si>
  <si>
    <t>RETIRO CAJERO SANTUARIO.</t>
  </si>
  <si>
    <t>COMIDA KENTOKY</t>
  </si>
  <si>
    <t>DONITAS Y NIEVES FIESTAS.</t>
  </si>
  <si>
    <t>PARA COMPRAR ZAPATOS.</t>
  </si>
  <si>
    <t>VENTA DE AGUA Y SAL,  SAN JUDAS TADEO.</t>
  </si>
  <si>
    <t>SEMANA No. 04</t>
  </si>
  <si>
    <t>SEMANA No. 02</t>
  </si>
  <si>
    <t>P_JEC</t>
  </si>
  <si>
    <t>HOJAS TAMAÑO OFICIO Y CARTA, EN TONY.</t>
  </si>
  <si>
    <t>PAGO IMSS ANTONIO SANCHEZ.</t>
  </si>
  <si>
    <t>REFACCIONES BOMBA AGUA Y EMPAQUE, JORGE.</t>
  </si>
  <si>
    <t>AHORRO DE ENERO 2025.</t>
  </si>
  <si>
    <t>MANO DE OBRA Y BASE DE LA BOMBA DE AGUA.</t>
  </si>
  <si>
    <t>DONA EN EL MERCADITO.</t>
  </si>
  <si>
    <t>NIEVES A UN LADO ESCULA REPUPLICA.</t>
  </si>
  <si>
    <t>PERIODO No. 04</t>
  </si>
  <si>
    <t>PARA PAGO DE CONSULTA.</t>
  </si>
  <si>
    <t>GASOLINERIA PATRIA.</t>
  </si>
  <si>
    <t>VENTA DE LA ESTUFA.</t>
  </si>
  <si>
    <t>CAMION DE LA BASURA.</t>
  </si>
  <si>
    <t>LE REGALE A YOLANDA.</t>
  </si>
  <si>
    <t>TIERRA PARA EL JARDIN.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</si>
</sst>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;[Red]\-&quot;$&quot;#,##0.00"/>
    <numFmt numFmtId="44" formatCode="_-&quot;$&quot;* #,##0.00_-;\-&quot;$&quot;* #,##0.00_-;_-&quot;$&quot;* &quot;-&quot;??_-;_-@_-"/>
    <numFmt numFmtId="164" formatCode="ddd\-dd\-mmm\-yy"/>
    <numFmt numFmtId="165" formatCode="_-&quot;$&quot;* #,##0.00_-;[Red]\-&quot;$&quot;* #,##0.00_-;_-&quot;$&quot;* &quot;-&quot;??_-;_-@"/>
    <numFmt numFmtId="166" formatCode="[$-F800]dddd\,\ mmmm\ dd\,\ yyyy"/>
    <numFmt numFmtId="167" formatCode="ddd\ \-\ dd\-mmm"/>
    <numFmt numFmtId="168" formatCode="_ &quot;$&quot;\ * #,##0.00_ ;[Red]_ &quot;$&quot;\ * \-#,##0.00_ ;_ &quot;$&quot;\ * &quot;-&quot;??_ ;_ @_ "/>
    <numFmt numFmtId="169" formatCode="_-&quot;$&quot;* #,##0.00_-;\-&quot;$&quot;* #,##0.00_-;_-&quot;$&quot;* &quot;-&quot;??_-;_-@"/>
    <numFmt numFmtId="170" formatCode="#,##0_ ;[Red]\-#,##0\ "/>
    <numFmt numFmtId="171" formatCode="_ &quot;$&quot;\ * #,##0.00_ ;_ &quot;$&quot;\ * \-#,##0.00_ ;_ &quot;$&quot;\ * &quot;-&quot;??_ ;_ @_ "/>
    <numFmt numFmtId="172" formatCode="_-&quot;$&quot;* #,##0.000_-;[Red]\-&quot;$&quot;* #,##0.000_-;_-&quot;$&quot;* &quot;-&quot;??_-;_-@"/>
    <numFmt numFmtId="173" formatCode="0.000000"/>
    <numFmt numFmtId="174" formatCode="dddd&quot; &quot;dd&quot; de &quot;mmmm&quot; de &quot;yyyy"/>
    <numFmt numFmtId="175" formatCode="_-&quot;$&quot;* #,##0.00_-;[Red]\-&quot;$&quot;* #,##0.00_-;_-&quot;$&quot;* &quot;-&quot;??_-;_-@_-"/>
  </numFmts>
  <fonts count="54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rgb="FF6600CC"/>
      <name val="Arial"/>
      <family val="2"/>
    </font>
    <font>
      <b/>
      <sz val="14"/>
      <color rgb="FF0000CC"/>
      <name val="Arial"/>
      <family val="2"/>
    </font>
    <font>
      <sz val="12"/>
      <name val="Arial"/>
      <family val="2"/>
    </font>
    <font>
      <b/>
      <sz val="10"/>
      <color theme="0" tint="-0.1499984740745262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b/>
      <sz val="16"/>
      <color rgb="FF0000CC"/>
      <name val="Arial"/>
      <family val="2"/>
    </font>
    <font>
      <b/>
      <sz val="16"/>
      <color rgb="FF6600CC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0"/>
      <name val="Arial"/>
      <family val="2"/>
    </font>
    <font>
      <b/>
      <sz val="12"/>
      <color theme="0" tint="-0.14999847407452621"/>
      <name val="Arial"/>
      <family val="2"/>
    </font>
    <font>
      <b/>
      <sz val="12"/>
      <color rgb="FF0000FF"/>
      <name val="Arial"/>
      <family val="2"/>
    </font>
    <font>
      <b/>
      <sz val="10"/>
      <color rgb="FF0000CC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CC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0"/>
      <name val="Times New Roman"/>
      <family val="1"/>
    </font>
    <font>
      <b/>
      <sz val="14"/>
      <color rgb="FF0000FF"/>
      <name val="Arial"/>
      <family val="2"/>
    </font>
    <font>
      <sz val="14"/>
      <color rgb="FFFF0000"/>
      <name val="Arial"/>
      <family val="2"/>
    </font>
    <font>
      <b/>
      <sz val="12"/>
      <color theme="9"/>
      <name val="Arial"/>
      <family val="2"/>
    </font>
    <font>
      <sz val="11"/>
      <color rgb="FF000000"/>
      <name val="Calibri"/>
      <family val="2"/>
    </font>
    <font>
      <sz val="10"/>
      <color theme="1"/>
      <name val="Liberation Sans"/>
      <family val="2"/>
    </font>
    <font>
      <sz val="11"/>
      <color theme="1"/>
      <name val="Calibri"/>
      <family val="2"/>
    </font>
    <font>
      <u/>
      <sz val="12"/>
      <color theme="10"/>
      <name val="Arial"/>
      <family val="2"/>
    </font>
    <font>
      <b/>
      <sz val="11"/>
      <color theme="0" tint="-0.14999847407452621"/>
      <name val="Calibri"/>
      <family val="2"/>
    </font>
    <font>
      <b/>
      <sz val="10"/>
      <color theme="8"/>
      <name val="Arial"/>
      <family val="2"/>
    </font>
    <font>
      <u/>
      <sz val="11"/>
      <color theme="10"/>
      <name val="Calibri"/>
      <family val="2"/>
    </font>
    <font>
      <sz val="14"/>
      <color theme="1"/>
      <name val="Calibri"/>
      <family val="2"/>
    </font>
    <font>
      <sz val="16"/>
      <color rgb="FF0000FF"/>
      <name val="Arial"/>
      <family val="2"/>
    </font>
    <font>
      <b/>
      <sz val="18"/>
      <color theme="1"/>
      <name val="Arial"/>
      <family val="2"/>
    </font>
    <font>
      <sz val="12"/>
      <color rgb="FFFF0000"/>
      <name val="Times New Roman"/>
      <family val="1"/>
    </font>
    <font>
      <b/>
      <sz val="11"/>
      <color theme="1"/>
      <name val="Calibri"/>
      <family val="2"/>
    </font>
    <font>
      <sz val="10"/>
      <color theme="1"/>
      <name val="Arial1"/>
    </font>
    <font>
      <sz val="10"/>
      <color rgb="FF000000"/>
      <name val="Arial1"/>
    </font>
    <font>
      <b/>
      <sz val="11"/>
      <color rgb="FFD9D9D9"/>
      <name val="Calibri"/>
      <family val="2"/>
    </font>
    <font>
      <sz val="14"/>
      <color rgb="FFCC00CC"/>
      <name val="Arial1"/>
    </font>
    <font>
      <b/>
      <sz val="16"/>
      <color theme="1"/>
      <name val="Eras Medium ITC"/>
      <family val="2"/>
    </font>
    <font>
      <b/>
      <sz val="12"/>
      <name val="Arial"/>
      <family val="2"/>
    </font>
    <font>
      <b/>
      <sz val="12"/>
      <color rgb="FF0000CC"/>
      <name val="Arial"/>
      <family val="2"/>
    </font>
    <font>
      <b/>
      <sz val="11"/>
      <color theme="1"/>
      <name val="Aptos Narrow"/>
      <family val="2"/>
      <scheme val="minor"/>
    </font>
    <font>
      <b/>
      <sz val="16"/>
      <color rgb="FFFF0000"/>
      <name val="Arial"/>
      <family val="2"/>
    </font>
    <font>
      <b/>
      <sz val="12"/>
      <color rgb="FF385623"/>
      <name val="Arial"/>
      <family val="2"/>
    </font>
    <font>
      <b/>
      <sz val="16"/>
      <color theme="1"/>
      <name val="Calibri"/>
      <family val="2"/>
    </font>
    <font>
      <sz val="8"/>
      <color rgb="FF0000CC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933FF"/>
        <bgColor rgb="FFCCFF66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CCCFF"/>
      </patternFill>
    </fill>
    <fill>
      <patternFill patternType="solid">
        <fgColor rgb="FF99FF99"/>
        <bgColor rgb="FF99FF99"/>
      </patternFill>
    </fill>
    <fill>
      <patternFill patternType="solid">
        <fgColor theme="0"/>
        <bgColor rgb="FFFFFF00"/>
      </patternFill>
    </fill>
    <fill>
      <patternFill patternType="solid">
        <fgColor rgb="FFCCFF66"/>
        <bgColor rgb="FFCCFF66"/>
      </patternFill>
    </fill>
    <fill>
      <patternFill patternType="solid">
        <fgColor theme="6" tint="0.39997558519241921"/>
        <bgColor rgb="FFCCFF66"/>
      </patternFill>
    </fill>
    <fill>
      <patternFill patternType="solid">
        <fgColor rgb="FFBFBFBF"/>
        <bgColor rgb="FFBFBFBF"/>
      </patternFill>
    </fill>
    <fill>
      <patternFill patternType="solid">
        <fgColor rgb="FFCCFF33"/>
        <bgColor rgb="FFCCFF33"/>
      </patternFill>
    </fill>
    <fill>
      <patternFill patternType="solid">
        <fgColor rgb="FFFFFFFF"/>
        <bgColor rgb="FFFFFFFF"/>
      </patternFill>
    </fill>
    <fill>
      <patternFill patternType="solid">
        <fgColor rgb="FF9933FF"/>
        <bgColor rgb="FF9933FF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CCFF33"/>
      </patternFill>
    </fill>
    <fill>
      <patternFill patternType="solid">
        <fgColor rgb="FF99FF33"/>
        <bgColor theme="0"/>
      </patternFill>
    </fill>
    <fill>
      <patternFill patternType="solid">
        <fgColor rgb="FFCCFF33"/>
        <bgColor indexed="64"/>
      </patternFill>
    </fill>
    <fill>
      <patternFill patternType="solid">
        <fgColor rgb="FFCCFF33"/>
        <bgColor theme="0"/>
      </patternFill>
    </fill>
    <fill>
      <patternFill patternType="solid">
        <fgColor rgb="FFCCFF33"/>
        <bgColor rgb="FF00FFFF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theme="5" tint="0.39997558519241921"/>
        <bgColor rgb="FF00FFFF"/>
      </patternFill>
    </fill>
    <fill>
      <patternFill patternType="solid">
        <fgColor rgb="FF66FFFF"/>
        <bgColor rgb="FF66FFFF"/>
      </patternFill>
    </fill>
    <fill>
      <patternFill patternType="solid">
        <fgColor rgb="FFFF5050"/>
        <bgColor rgb="FFFF5050"/>
      </patternFill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  <fill>
      <patternFill patternType="solid">
        <fgColor rgb="FFCCFF99"/>
        <bgColor rgb="FFCCFF99"/>
      </patternFill>
    </fill>
    <fill>
      <patternFill patternType="solid">
        <fgColor rgb="FFFF5050"/>
        <bgColor indexed="64"/>
      </patternFill>
    </fill>
    <fill>
      <patternFill patternType="solid">
        <fgColor rgb="FF99CC00"/>
        <bgColor theme="0"/>
      </patternFill>
    </fill>
    <fill>
      <patternFill patternType="solid">
        <fgColor rgb="FF99CC00"/>
        <bgColor rgb="FF00FFFF"/>
      </patternFill>
    </fill>
    <fill>
      <patternFill patternType="solid">
        <fgColor rgb="FF99CC00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8EAADB"/>
      </right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dotted">
        <color rgb="FF3333FF"/>
      </left>
      <right/>
      <top style="dotted">
        <color rgb="FF3333FF"/>
      </top>
      <bottom style="dotted">
        <color rgb="FF3333FF"/>
      </bottom>
      <diagonal/>
    </border>
    <border>
      <left style="dotted">
        <color rgb="FF3333FF"/>
      </left>
      <right style="dotted">
        <color rgb="FF3333FF"/>
      </right>
      <top style="dotted">
        <color rgb="FF3333FF"/>
      </top>
      <bottom style="dotted">
        <color rgb="FF3333FF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3333FF"/>
      </left>
      <right style="dotted">
        <color rgb="FF3333FF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rgb="FF0000CC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16" fillId="0" borderId="0"/>
    <xf numFmtId="0" fontId="25" fillId="0" borderId="0"/>
    <xf numFmtId="9" fontId="25" fillId="0" borderId="0" applyFont="0" applyFill="0" applyBorder="0" applyAlignment="0" applyProtection="0"/>
    <xf numFmtId="171" fontId="26" fillId="0" borderId="0" applyFont="0" applyFill="0" applyBorder="0" applyAlignment="0" applyProtection="0"/>
    <xf numFmtId="0" fontId="26" fillId="0" borderId="0"/>
    <xf numFmtId="0" fontId="9" fillId="0" borderId="0" applyNumberFormat="0" applyFill="0" applyBorder="0" applyProtection="0"/>
    <xf numFmtId="0" fontId="30" fillId="0" borderId="0" applyNumberFormat="0"/>
    <xf numFmtId="0" fontId="31" fillId="0" borderId="0"/>
    <xf numFmtId="0" fontId="33" fillId="0" borderId="0" applyNumberFormat="0" applyFill="0" applyBorder="0" applyAlignment="0" applyProtection="0"/>
  </cellStyleXfs>
  <cellXfs count="36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0" fontId="3" fillId="2" borderId="0" xfId="0" applyFont="1" applyFill="1"/>
    <xf numFmtId="8" fontId="3" fillId="2" borderId="0" xfId="0" applyNumberFormat="1" applyFont="1" applyFill="1"/>
    <xf numFmtId="14" fontId="4" fillId="2" borderId="0" xfId="0" applyNumberFormat="1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2" fillId="2" borderId="0" xfId="0" applyFont="1" applyFill="1" applyAlignment="1">
      <alignment horizontal="right"/>
    </xf>
    <xf numFmtId="166" fontId="1" fillId="2" borderId="0" xfId="0" applyNumberFormat="1" applyFont="1" applyFill="1"/>
    <xf numFmtId="0" fontId="8" fillId="3" borderId="0" xfId="0" applyFont="1" applyFill="1" applyAlignment="1">
      <alignment horizontal="center" vertical="center" wrapText="1"/>
    </xf>
    <xf numFmtId="164" fontId="9" fillId="0" borderId="0" xfId="0" applyNumberFormat="1" applyFont="1" applyAlignment="1">
      <alignment horizontal="center"/>
    </xf>
    <xf numFmtId="0" fontId="9" fillId="0" borderId="0" xfId="0" applyFont="1"/>
    <xf numFmtId="165" fontId="9" fillId="0" borderId="0" xfId="0" applyNumberFormat="1" applyFont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8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168" fontId="1" fillId="0" borderId="0" xfId="0" applyNumberFormat="1" applyFont="1" applyAlignment="1">
      <alignment vertical="center"/>
    </xf>
    <xf numFmtId="168" fontId="1" fillId="0" borderId="0" xfId="0" applyNumberFormat="1" applyFont="1"/>
    <xf numFmtId="15" fontId="2" fillId="0" borderId="0" xfId="0" applyNumberFormat="1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0" fontId="16" fillId="0" borderId="0" xfId="0" applyFont="1"/>
    <xf numFmtId="0" fontId="1" fillId="0" borderId="6" xfId="0" applyFont="1" applyBorder="1"/>
    <xf numFmtId="0" fontId="2" fillId="0" borderId="7" xfId="0" applyFont="1" applyBorder="1" applyAlignment="1">
      <alignment horizontal="right"/>
    </xf>
    <xf numFmtId="0" fontId="1" fillId="0" borderId="7" xfId="0" applyFont="1" applyBorder="1"/>
    <xf numFmtId="168" fontId="2" fillId="0" borderId="7" xfId="0" applyNumberFormat="1" applyFont="1" applyBorder="1"/>
    <xf numFmtId="0" fontId="2" fillId="0" borderId="0" xfId="0" applyFont="1" applyAlignment="1">
      <alignment horizontal="center" vertical="center"/>
    </xf>
    <xf numFmtId="167" fontId="2" fillId="0" borderId="7" xfId="0" applyNumberFormat="1" applyFont="1" applyBorder="1" applyAlignment="1">
      <alignment horizontal="center" vertical="center"/>
    </xf>
    <xf numFmtId="0" fontId="2" fillId="0" borderId="8" xfId="0" applyFont="1" applyBorder="1"/>
    <xf numFmtId="168" fontId="2" fillId="0" borderId="8" xfId="0" applyNumberFormat="1" applyFont="1" applyBorder="1"/>
    <xf numFmtId="16" fontId="1" fillId="0" borderId="0" xfId="0" applyNumberFormat="1" applyFont="1"/>
    <xf numFmtId="168" fontId="1" fillId="0" borderId="0" xfId="0" applyNumberFormat="1" applyFont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1" fillId="4" borderId="0" xfId="0" applyFont="1" applyFill="1"/>
    <xf numFmtId="165" fontId="1" fillId="4" borderId="0" xfId="0" applyNumberFormat="1" applyFont="1" applyFill="1"/>
    <xf numFmtId="169" fontId="1" fillId="0" borderId="0" xfId="0" applyNumberFormat="1" applyFont="1"/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5" fillId="0" borderId="9" xfId="0" applyFont="1" applyBorder="1" applyAlignment="1">
      <alignment horizontal="right"/>
    </xf>
    <xf numFmtId="0" fontId="15" fillId="0" borderId="9" xfId="0" applyFont="1" applyBorder="1"/>
    <xf numFmtId="168" fontId="2" fillId="0" borderId="9" xfId="0" applyNumberFormat="1" applyFont="1" applyBorder="1"/>
    <xf numFmtId="15" fontId="1" fillId="2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165" fontId="18" fillId="3" borderId="0" xfId="0" applyNumberFormat="1" applyFont="1" applyFill="1" applyAlignment="1">
      <alignment horizontal="center" vertical="center"/>
    </xf>
    <xf numFmtId="15" fontId="8" fillId="3" borderId="0" xfId="0" applyNumberFormat="1" applyFont="1" applyFill="1" applyAlignment="1">
      <alignment horizontal="center" vertical="center"/>
    </xf>
    <xf numFmtId="0" fontId="19" fillId="2" borderId="0" xfId="0" applyFont="1" applyFill="1"/>
    <xf numFmtId="0" fontId="1" fillId="5" borderId="6" xfId="0" applyFont="1" applyFill="1" applyBorder="1"/>
    <xf numFmtId="165" fontId="1" fillId="5" borderId="6" xfId="0" applyNumberFormat="1" applyFont="1" applyFill="1" applyBorder="1"/>
    <xf numFmtId="49" fontId="2" fillId="5" borderId="6" xfId="0" applyNumberFormat="1" applyFont="1" applyFill="1" applyBorder="1" applyAlignment="1">
      <alignment horizontal="center" vertical="center"/>
    </xf>
    <xf numFmtId="170" fontId="2" fillId="5" borderId="6" xfId="0" applyNumberFormat="1" applyFont="1" applyFill="1" applyBorder="1" applyAlignment="1">
      <alignment horizontal="center" vertical="center"/>
    </xf>
    <xf numFmtId="15" fontId="1" fillId="5" borderId="6" xfId="0" applyNumberFormat="1" applyFont="1" applyFill="1" applyBorder="1" applyAlignment="1">
      <alignment horizontal="center" vertical="center"/>
    </xf>
    <xf numFmtId="170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9" fillId="6" borderId="0" xfId="0" applyFont="1" applyFill="1"/>
    <xf numFmtId="165" fontId="19" fillId="6" borderId="0" xfId="0" applyNumberFormat="1" applyFont="1" applyFill="1"/>
    <xf numFmtId="15" fontId="19" fillId="6" borderId="0" xfId="0" applyNumberFormat="1" applyFont="1" applyFill="1" applyAlignment="1">
      <alignment horizontal="center" vertical="center"/>
    </xf>
    <xf numFmtId="49" fontId="19" fillId="6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6" xfId="0" applyFont="1" applyFill="1" applyBorder="1"/>
    <xf numFmtId="165" fontId="1" fillId="2" borderId="6" xfId="0" applyNumberFormat="1" applyFont="1" applyFill="1" applyBorder="1"/>
    <xf numFmtId="15" fontId="1" fillId="2" borderId="6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/>
    </xf>
    <xf numFmtId="0" fontId="1" fillId="5" borderId="0" xfId="0" applyFont="1" applyFill="1"/>
    <xf numFmtId="165" fontId="1" fillId="5" borderId="0" xfId="0" applyNumberFormat="1" applyFont="1" applyFill="1"/>
    <xf numFmtId="15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/>
    </xf>
    <xf numFmtId="15" fontId="1" fillId="0" borderId="0" xfId="0" applyNumberFormat="1" applyFont="1" applyAlignment="1">
      <alignment horizontal="center" vertical="center"/>
    </xf>
    <xf numFmtId="165" fontId="1" fillId="7" borderId="0" xfId="0" applyNumberFormat="1" applyFont="1" applyFill="1"/>
    <xf numFmtId="165" fontId="1" fillId="0" borderId="0" xfId="0" applyNumberFormat="1" applyFont="1"/>
    <xf numFmtId="165" fontId="1" fillId="7" borderId="6" xfId="0" applyNumberFormat="1" applyFont="1" applyFill="1" applyBorder="1"/>
    <xf numFmtId="49" fontId="1" fillId="0" borderId="0" xfId="0" applyNumberFormat="1" applyFont="1" applyAlignment="1">
      <alignment horizontal="center"/>
    </xf>
    <xf numFmtId="0" fontId="20" fillId="8" borderId="10" xfId="0" applyFont="1" applyFill="1" applyBorder="1" applyAlignment="1">
      <alignment horizontal="center" vertical="center"/>
    </xf>
    <xf numFmtId="15" fontId="20" fillId="8" borderId="10" xfId="0" applyNumberFormat="1" applyFont="1" applyFill="1" applyBorder="1" applyAlignment="1">
      <alignment horizontal="center" vertical="center"/>
    </xf>
    <xf numFmtId="0" fontId="16" fillId="0" borderId="0" xfId="2"/>
    <xf numFmtId="0" fontId="23" fillId="0" borderId="0" xfId="2" applyFont="1"/>
    <xf numFmtId="170" fontId="1" fillId="0" borderId="4" xfId="2" applyNumberFormat="1" applyFont="1" applyBorder="1" applyAlignment="1">
      <alignment horizontal="center"/>
    </xf>
    <xf numFmtId="44" fontId="1" fillId="0" borderId="4" xfId="2" applyNumberFormat="1" applyFont="1" applyBorder="1"/>
    <xf numFmtId="168" fontId="1" fillId="0" borderId="4" xfId="2" applyNumberFormat="1" applyFont="1" applyBorder="1"/>
    <xf numFmtId="0" fontId="1" fillId="0" borderId="0" xfId="2" applyFont="1"/>
    <xf numFmtId="168" fontId="1" fillId="0" borderId="0" xfId="2" applyNumberFormat="1" applyFont="1"/>
    <xf numFmtId="44" fontId="1" fillId="0" borderId="0" xfId="2" applyNumberFormat="1" applyFont="1"/>
    <xf numFmtId="0" fontId="2" fillId="0" borderId="0" xfId="2" applyFont="1"/>
    <xf numFmtId="0" fontId="1" fillId="0" borderId="0" xfId="2" quotePrefix="1" applyFont="1"/>
    <xf numFmtId="0" fontId="0" fillId="0" borderId="11" xfId="0" applyBorder="1"/>
    <xf numFmtId="0" fontId="0" fillId="0" borderId="4" xfId="0" applyBorder="1"/>
    <xf numFmtId="15" fontId="0" fillId="0" borderId="0" xfId="0" applyNumberFormat="1" applyAlignment="1">
      <alignment horizontal="center" vertical="center"/>
    </xf>
    <xf numFmtId="172" fontId="2" fillId="2" borderId="1" xfId="0" applyNumberFormat="1" applyFont="1" applyFill="1" applyBorder="1"/>
    <xf numFmtId="173" fontId="0" fillId="0" borderId="0" xfId="0" applyNumberFormat="1"/>
    <xf numFmtId="44" fontId="0" fillId="0" borderId="0" xfId="0" applyNumberFormat="1"/>
    <xf numFmtId="172" fontId="1" fillId="2" borderId="0" xfId="0" applyNumberFormat="1" applyFont="1" applyFill="1"/>
    <xf numFmtId="172" fontId="3" fillId="2" borderId="0" xfId="0" applyNumberFormat="1" applyFont="1" applyFill="1"/>
    <xf numFmtId="172" fontId="4" fillId="2" borderId="0" xfId="0" applyNumberFormat="1" applyFont="1" applyFill="1"/>
    <xf numFmtId="172" fontId="2" fillId="2" borderId="0" xfId="0" applyNumberFormat="1" applyFont="1" applyFill="1" applyAlignment="1">
      <alignment horizontal="right"/>
    </xf>
    <xf numFmtId="172" fontId="24" fillId="2" borderId="0" xfId="0" applyNumberFormat="1" applyFont="1" applyFill="1"/>
    <xf numFmtId="172" fontId="8" fillId="3" borderId="0" xfId="0" applyNumberFormat="1" applyFont="1" applyFill="1" applyAlignment="1">
      <alignment horizontal="center" vertical="center" wrapText="1"/>
    </xf>
    <xf numFmtId="172" fontId="9" fillId="0" borderId="0" xfId="0" applyNumberFormat="1" applyFont="1"/>
    <xf numFmtId="172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2" applyFont="1"/>
    <xf numFmtId="44" fontId="2" fillId="0" borderId="0" xfId="2" applyNumberFormat="1" applyFont="1" applyAlignment="1">
      <alignment horizontal="center" vertical="center"/>
    </xf>
    <xf numFmtId="168" fontId="0" fillId="0" borderId="0" xfId="0" applyNumberFormat="1"/>
    <xf numFmtId="0" fontId="27" fillId="2" borderId="0" xfId="0" applyFont="1" applyFill="1"/>
    <xf numFmtId="49" fontId="4" fillId="2" borderId="0" xfId="0" applyNumberFormat="1" applyFont="1" applyFill="1"/>
    <xf numFmtId="169" fontId="10" fillId="2" borderId="0" xfId="0" applyNumberFormat="1" applyFont="1" applyFill="1"/>
    <xf numFmtId="169" fontId="4" fillId="2" borderId="0" xfId="0" applyNumberFormat="1" applyFont="1" applyFill="1"/>
    <xf numFmtId="169" fontId="4" fillId="2" borderId="7" xfId="0" applyNumberFormat="1" applyFont="1" applyFill="1" applyBorder="1"/>
    <xf numFmtId="0" fontId="28" fillId="2" borderId="0" xfId="0" applyFont="1" applyFill="1"/>
    <xf numFmtId="0" fontId="4" fillId="2" borderId="12" xfId="0" applyFont="1" applyFill="1" applyBorder="1"/>
    <xf numFmtId="0" fontId="4" fillId="2" borderId="13" xfId="0" applyFont="1" applyFill="1" applyBorder="1"/>
    <xf numFmtId="49" fontId="4" fillId="2" borderId="13" xfId="0" applyNumberFormat="1" applyFont="1" applyFill="1" applyBorder="1" applyAlignment="1">
      <alignment horizontal="center"/>
    </xf>
    <xf numFmtId="169" fontId="4" fillId="2" borderId="13" xfId="0" applyNumberFormat="1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49" fontId="4" fillId="2" borderId="0" xfId="0" applyNumberFormat="1" applyFont="1" applyFill="1" applyAlignment="1">
      <alignment horizontal="center"/>
    </xf>
    <xf numFmtId="0" fontId="4" fillId="2" borderId="16" xfId="0" applyFont="1" applyFill="1" applyBorder="1"/>
    <xf numFmtId="0" fontId="4" fillId="0" borderId="0" xfId="0" applyFont="1"/>
    <xf numFmtId="0" fontId="4" fillId="2" borderId="17" xfId="0" applyFont="1" applyFill="1" applyBorder="1"/>
    <xf numFmtId="0" fontId="4" fillId="2" borderId="18" xfId="0" applyFont="1" applyFill="1" applyBorder="1"/>
    <xf numFmtId="49" fontId="4" fillId="2" borderId="18" xfId="0" applyNumberFormat="1" applyFont="1" applyFill="1" applyBorder="1"/>
    <xf numFmtId="169" fontId="4" fillId="2" borderId="18" xfId="0" applyNumberFormat="1" applyFont="1" applyFill="1" applyBorder="1"/>
    <xf numFmtId="0" fontId="4" fillId="2" borderId="19" xfId="0" applyFont="1" applyFill="1" applyBorder="1"/>
    <xf numFmtId="49" fontId="4" fillId="0" borderId="0" xfId="0" applyNumberFormat="1" applyFont="1"/>
    <xf numFmtId="169" fontId="4" fillId="0" borderId="0" xfId="0" applyNumberFormat="1" applyFont="1"/>
    <xf numFmtId="0" fontId="14" fillId="0" borderId="0" xfId="0" applyFont="1"/>
    <xf numFmtId="0" fontId="18" fillId="9" borderId="4" xfId="0" applyFont="1" applyFill="1" applyBorder="1" applyAlignment="1">
      <alignment horizontal="center" vertical="center"/>
    </xf>
    <xf numFmtId="169" fontId="10" fillId="2" borderId="0" xfId="0" applyNumberFormat="1" applyFont="1" applyFill="1" applyAlignment="1">
      <alignment horizontal="right"/>
    </xf>
    <xf numFmtId="16" fontId="2" fillId="0" borderId="0" xfId="2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2" fillId="0" borderId="4" xfId="0" applyFont="1" applyBorder="1" applyAlignment="1">
      <alignment vertical="center"/>
    </xf>
    <xf numFmtId="49" fontId="32" fillId="0" borderId="4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15" fontId="9" fillId="0" borderId="4" xfId="0" applyNumberFormat="1" applyFont="1" applyBorder="1" applyAlignment="1">
      <alignment horizontal="center" vertical="center"/>
    </xf>
    <xf numFmtId="0" fontId="33" fillId="0" borderId="4" xfId="10" applyBorder="1" applyAlignment="1">
      <alignment vertical="center"/>
    </xf>
    <xf numFmtId="49" fontId="32" fillId="0" borderId="4" xfId="0" applyNumberFormat="1" applyFont="1" applyBorder="1" applyAlignment="1">
      <alignment horizontal="left" vertical="center"/>
    </xf>
    <xf numFmtId="0" fontId="33" fillId="0" borderId="4" xfId="0" applyFont="1" applyBorder="1" applyAlignment="1">
      <alignment vertical="center"/>
    </xf>
    <xf numFmtId="0" fontId="34" fillId="3" borderId="4" xfId="0" applyFont="1" applyFill="1" applyBorder="1" applyAlignment="1">
      <alignment horizontal="center" vertical="center" wrapText="1"/>
    </xf>
    <xf numFmtId="49" fontId="33" fillId="0" borderId="4" xfId="10" applyNumberForma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9" fillId="10" borderId="4" xfId="0" applyFont="1" applyFill="1" applyBorder="1" applyAlignment="1">
      <alignment vertical="center"/>
    </xf>
    <xf numFmtId="0" fontId="35" fillId="10" borderId="4" xfId="0" applyFont="1" applyFill="1" applyBorder="1" applyAlignment="1">
      <alignment horizontal="center" vertical="center"/>
    </xf>
    <xf numFmtId="49" fontId="36" fillId="0" borderId="4" xfId="0" applyNumberFormat="1" applyFont="1" applyBorder="1" applyAlignment="1">
      <alignment horizontal="center" vertical="center"/>
    </xf>
    <xf numFmtId="49" fontId="33" fillId="0" borderId="4" xfId="0" applyNumberFormat="1" applyFont="1" applyBorder="1" applyAlignment="1">
      <alignment horizontal="center" vertical="center"/>
    </xf>
    <xf numFmtId="0" fontId="33" fillId="0" borderId="4" xfId="0" applyFont="1" applyBorder="1"/>
    <xf numFmtId="0" fontId="32" fillId="0" borderId="4" xfId="0" applyFont="1" applyBorder="1" applyAlignment="1">
      <alignment horizontal="center" vertical="center"/>
    </xf>
    <xf numFmtId="15" fontId="32" fillId="0" borderId="4" xfId="0" applyNumberFormat="1" applyFont="1" applyBorder="1" applyAlignment="1">
      <alignment horizontal="center" vertical="center"/>
    </xf>
    <xf numFmtId="49" fontId="33" fillId="0" borderId="4" xfId="10" applyNumberFormat="1" applyFill="1" applyBorder="1" applyAlignment="1">
      <alignment horizontal="left" vertical="center"/>
    </xf>
    <xf numFmtId="0" fontId="32" fillId="0" borderId="0" xfId="0" applyFont="1"/>
    <xf numFmtId="49" fontId="33" fillId="0" borderId="4" xfId="10" applyNumberFormat="1" applyFill="1" applyBorder="1" applyAlignment="1">
      <alignment horizontal="center" vertical="center"/>
    </xf>
    <xf numFmtId="0" fontId="33" fillId="0" borderId="4" xfId="10" applyFill="1" applyBorder="1" applyAlignment="1">
      <alignment vertical="center"/>
    </xf>
    <xf numFmtId="0" fontId="36" fillId="0" borderId="4" xfId="0" applyFont="1" applyBorder="1" applyAlignment="1">
      <alignment vertical="center"/>
    </xf>
    <xf numFmtId="49" fontId="33" fillId="0" borderId="4" xfId="0" applyNumberFormat="1" applyFont="1" applyBorder="1" applyAlignment="1">
      <alignment horizontal="left" vertical="center"/>
    </xf>
    <xf numFmtId="0" fontId="32" fillId="0" borderId="4" xfId="0" applyFont="1" applyBorder="1" applyAlignment="1">
      <alignment horizontal="left" vertical="center"/>
    </xf>
    <xf numFmtId="164" fontId="10" fillId="0" borderId="0" xfId="0" applyNumberFormat="1" applyFont="1"/>
    <xf numFmtId="164" fontId="10" fillId="0" borderId="0" xfId="0" applyNumberFormat="1" applyFont="1" applyAlignment="1">
      <alignment horizontal="center"/>
    </xf>
    <xf numFmtId="166" fontId="10" fillId="0" borderId="0" xfId="0" applyNumberFormat="1" applyFont="1"/>
    <xf numFmtId="0" fontId="32" fillId="0" borderId="0" xfId="0" applyFont="1" applyAlignment="1">
      <alignment horizontal="center"/>
    </xf>
    <xf numFmtId="49" fontId="40" fillId="0" borderId="0" xfId="0" applyNumberFormat="1" applyFont="1" applyAlignment="1">
      <alignment horizontal="center"/>
    </xf>
    <xf numFmtId="0" fontId="32" fillId="5" borderId="21" xfId="0" applyFont="1" applyFill="1" applyBorder="1"/>
    <xf numFmtId="49" fontId="32" fillId="5" borderId="21" xfId="0" applyNumberFormat="1" applyFont="1" applyFill="1" applyBorder="1" applyAlignment="1">
      <alignment horizontal="center" vertical="center"/>
    </xf>
    <xf numFmtId="0" fontId="32" fillId="5" borderId="21" xfId="0" applyFont="1" applyFill="1" applyBorder="1" applyAlignment="1">
      <alignment horizontal="center"/>
    </xf>
    <xf numFmtId="15" fontId="32" fillId="5" borderId="21" xfId="0" applyNumberFormat="1" applyFont="1" applyFill="1" applyBorder="1" applyAlignment="1">
      <alignment horizontal="center" vertical="center"/>
    </xf>
    <xf numFmtId="0" fontId="32" fillId="2" borderId="0" xfId="0" applyFont="1" applyFill="1"/>
    <xf numFmtId="49" fontId="32" fillId="5" borderId="21" xfId="0" applyNumberFormat="1" applyFont="1" applyFill="1" applyBorder="1" applyAlignment="1">
      <alignment horizontal="center"/>
    </xf>
    <xf numFmtId="49" fontId="32" fillId="5" borderId="21" xfId="0" applyNumberFormat="1" applyFont="1" applyFill="1" applyBorder="1" applyAlignment="1">
      <alignment horizontal="left"/>
    </xf>
    <xf numFmtId="0" fontId="41" fillId="5" borderId="21" xfId="0" applyFont="1" applyFill="1" applyBorder="1" applyAlignment="1">
      <alignment horizontal="center"/>
    </xf>
    <xf numFmtId="0" fontId="32" fillId="2" borderId="21" xfId="0" applyFont="1" applyFill="1" applyBorder="1"/>
    <xf numFmtId="49" fontId="32" fillId="2" borderId="21" xfId="0" applyNumberFormat="1" applyFont="1" applyFill="1" applyBorder="1" applyAlignment="1">
      <alignment horizontal="left"/>
    </xf>
    <xf numFmtId="0" fontId="32" fillId="2" borderId="21" xfId="0" applyFont="1" applyFill="1" applyBorder="1" applyAlignment="1">
      <alignment horizontal="center"/>
    </xf>
    <xf numFmtId="15" fontId="32" fillId="2" borderId="21" xfId="0" applyNumberFormat="1" applyFont="1" applyFill="1" applyBorder="1" applyAlignment="1">
      <alignment horizontal="center" vertical="center"/>
    </xf>
    <xf numFmtId="49" fontId="32" fillId="2" borderId="21" xfId="0" applyNumberFormat="1" applyFont="1" applyFill="1" applyBorder="1" applyAlignment="1">
      <alignment horizontal="center"/>
    </xf>
    <xf numFmtId="0" fontId="32" fillId="11" borderId="21" xfId="0" applyFont="1" applyFill="1" applyBorder="1"/>
    <xf numFmtId="49" fontId="32" fillId="11" borderId="21" xfId="0" applyNumberFormat="1" applyFont="1" applyFill="1" applyBorder="1" applyAlignment="1">
      <alignment horizontal="center"/>
    </xf>
    <xf numFmtId="0" fontId="32" fillId="11" borderId="21" xfId="0" applyFont="1" applyFill="1" applyBorder="1" applyAlignment="1">
      <alignment horizontal="left"/>
    </xf>
    <xf numFmtId="15" fontId="32" fillId="11" borderId="21" xfId="0" applyNumberFormat="1" applyFont="1" applyFill="1" applyBorder="1" applyAlignment="1">
      <alignment horizontal="center" vertical="center"/>
    </xf>
    <xf numFmtId="49" fontId="36" fillId="11" borderId="21" xfId="0" applyNumberFormat="1" applyFont="1" applyFill="1" applyBorder="1" applyAlignment="1">
      <alignment horizontal="center"/>
    </xf>
    <xf numFmtId="0" fontId="32" fillId="11" borderId="21" xfId="0" applyFont="1" applyFill="1" applyBorder="1" applyAlignment="1">
      <alignment horizontal="center" vertical="center"/>
    </xf>
    <xf numFmtId="49" fontId="36" fillId="2" borderId="21" xfId="0" applyNumberFormat="1" applyFont="1" applyFill="1" applyBorder="1" applyAlignment="1">
      <alignment horizontal="center"/>
    </xf>
    <xf numFmtId="49" fontId="32" fillId="2" borderId="0" xfId="0" applyNumberFormat="1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15" fontId="32" fillId="2" borderId="0" xfId="0" applyNumberFormat="1" applyFont="1" applyFill="1"/>
    <xf numFmtId="49" fontId="40" fillId="2" borderId="0" xfId="0" applyNumberFormat="1" applyFont="1" applyFill="1" applyAlignment="1">
      <alignment horizontal="center"/>
    </xf>
    <xf numFmtId="0" fontId="9" fillId="12" borderId="0" xfId="7" applyFill="1"/>
    <xf numFmtId="49" fontId="9" fillId="12" borderId="0" xfId="7" applyNumberFormat="1" applyFill="1" applyAlignment="1">
      <alignment horizontal="center" vertical="center"/>
    </xf>
    <xf numFmtId="49" fontId="9" fillId="12" borderId="0" xfId="7" applyNumberFormat="1" applyFill="1"/>
    <xf numFmtId="0" fontId="9" fillId="12" borderId="0" xfId="7" applyFill="1" applyAlignment="1">
      <alignment horizontal="center"/>
    </xf>
    <xf numFmtId="166" fontId="9" fillId="12" borderId="0" xfId="7" applyNumberFormat="1" applyFill="1" applyAlignment="1">
      <alignment horizontal="center"/>
    </xf>
    <xf numFmtId="0" fontId="9" fillId="12" borderId="0" xfId="7" applyFill="1" applyAlignment="1">
      <alignment vertical="center"/>
    </xf>
    <xf numFmtId="49" fontId="9" fillId="12" borderId="0" xfId="7" applyNumberFormat="1" applyFill="1" applyAlignment="1">
      <alignment vertical="center"/>
    </xf>
    <xf numFmtId="0" fontId="9" fillId="12" borderId="0" xfId="7" applyFill="1" applyAlignment="1">
      <alignment horizontal="center" vertical="center"/>
    </xf>
    <xf numFmtId="166" fontId="9" fillId="12" borderId="0" xfId="7" applyNumberFormat="1" applyFill="1" applyAlignment="1">
      <alignment horizontal="center" vertical="center"/>
    </xf>
    <xf numFmtId="0" fontId="9" fillId="12" borderId="21" xfId="7" applyFill="1" applyBorder="1" applyAlignment="1">
      <alignment horizontal="left" vertical="center"/>
    </xf>
    <xf numFmtId="170" fontId="9" fillId="12" borderId="21" xfId="7" applyNumberFormat="1" applyFill="1" applyBorder="1" applyAlignment="1">
      <alignment horizontal="center" vertical="center"/>
    </xf>
    <xf numFmtId="170" fontId="42" fillId="12" borderId="21" xfId="7" applyNumberFormat="1" applyFont="1" applyFill="1" applyBorder="1" applyAlignment="1">
      <alignment horizontal="center" vertical="center"/>
    </xf>
    <xf numFmtId="0" fontId="42" fillId="12" borderId="21" xfId="7" applyFont="1" applyFill="1" applyBorder="1" applyAlignment="1">
      <alignment horizontal="left" vertical="center"/>
    </xf>
    <xf numFmtId="166" fontId="9" fillId="12" borderId="21" xfId="7" applyNumberFormat="1" applyFill="1" applyBorder="1" applyAlignment="1">
      <alignment horizontal="center" vertical="center"/>
    </xf>
    <xf numFmtId="0" fontId="43" fillId="0" borderId="22" xfId="8" applyFont="1" applyBorder="1" applyAlignment="1">
      <alignment vertical="center"/>
    </xf>
    <xf numFmtId="0" fontId="44" fillId="13" borderId="4" xfId="7" applyFont="1" applyFill="1" applyBorder="1" applyAlignment="1">
      <alignment horizontal="center" vertical="center" wrapText="1"/>
    </xf>
    <xf numFmtId="166" fontId="44" fillId="13" borderId="4" xfId="7" applyNumberFormat="1" applyFont="1" applyFill="1" applyBorder="1" applyAlignment="1">
      <alignment horizontal="center" vertical="center" wrapText="1"/>
    </xf>
    <xf numFmtId="0" fontId="31" fillId="12" borderId="23" xfId="9" applyFill="1" applyBorder="1"/>
    <xf numFmtId="170" fontId="31" fillId="12" borderId="23" xfId="9" applyNumberFormat="1" applyFill="1" applyBorder="1" applyAlignment="1">
      <alignment horizontal="center" vertical="center"/>
    </xf>
    <xf numFmtId="166" fontId="31" fillId="12" borderId="23" xfId="9" applyNumberFormat="1" applyFill="1" applyBorder="1"/>
    <xf numFmtId="175" fontId="7" fillId="0" borderId="4" xfId="5" applyNumberFormat="1" applyFont="1" applyFill="1" applyBorder="1"/>
    <xf numFmtId="1" fontId="7" fillId="0" borderId="4" xfId="5" applyNumberFormat="1" applyFont="1" applyFill="1" applyBorder="1" applyAlignment="1">
      <alignment horizontal="center"/>
    </xf>
    <xf numFmtId="15" fontId="7" fillId="0" borderId="4" xfId="6" applyNumberFormat="1" applyFont="1" applyBorder="1" applyAlignment="1">
      <alignment horizontal="left"/>
    </xf>
    <xf numFmtId="164" fontId="7" fillId="0" borderId="4" xfId="6" applyNumberFormat="1" applyFont="1" applyBorder="1" applyAlignment="1">
      <alignment horizontal="center"/>
    </xf>
    <xf numFmtId="0" fontId="7" fillId="0" borderId="4" xfId="5" applyNumberFormat="1" applyFont="1" applyFill="1" applyBorder="1" applyAlignment="1">
      <alignment horizontal="center"/>
    </xf>
    <xf numFmtId="0" fontId="25" fillId="0" borderId="0" xfId="3"/>
    <xf numFmtId="175" fontId="7" fillId="14" borderId="4" xfId="5" applyNumberFormat="1" applyFont="1" applyFill="1" applyBorder="1"/>
    <xf numFmtId="1" fontId="7" fillId="14" borderId="4" xfId="5" applyNumberFormat="1" applyFont="1" applyFill="1" applyBorder="1" applyAlignment="1">
      <alignment horizontal="center"/>
    </xf>
    <xf numFmtId="15" fontId="7" fillId="14" borderId="4" xfId="6" applyNumberFormat="1" applyFont="1" applyFill="1" applyBorder="1" applyAlignment="1">
      <alignment horizontal="left"/>
    </xf>
    <xf numFmtId="164" fontId="7" fillId="14" borderId="4" xfId="6" applyNumberFormat="1" applyFont="1" applyFill="1" applyBorder="1" applyAlignment="1">
      <alignment horizontal="center"/>
    </xf>
    <xf numFmtId="0" fontId="7" fillId="14" borderId="4" xfId="5" applyNumberFormat="1" applyFont="1" applyFill="1" applyBorder="1" applyAlignment="1">
      <alignment horizontal="center"/>
    </xf>
    <xf numFmtId="175" fontId="7" fillId="15" borderId="4" xfId="5" applyNumberFormat="1" applyFont="1" applyFill="1" applyBorder="1"/>
    <xf numFmtId="175" fontId="7" fillId="16" borderId="4" xfId="5" applyNumberFormat="1" applyFont="1" applyFill="1" applyBorder="1"/>
    <xf numFmtId="1" fontId="7" fillId="16" borderId="4" xfId="5" applyNumberFormat="1" applyFont="1" applyFill="1" applyBorder="1" applyAlignment="1">
      <alignment horizontal="center"/>
    </xf>
    <xf numFmtId="15" fontId="7" fillId="16" borderId="4" xfId="6" applyNumberFormat="1" applyFont="1" applyFill="1" applyBorder="1" applyAlignment="1">
      <alignment horizontal="left"/>
    </xf>
    <xf numFmtId="164" fontId="7" fillId="16" borderId="4" xfId="6" applyNumberFormat="1" applyFont="1" applyFill="1" applyBorder="1" applyAlignment="1">
      <alignment horizontal="center"/>
    </xf>
    <xf numFmtId="0" fontId="7" fillId="16" borderId="4" xfId="5" applyNumberFormat="1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 vertical="center"/>
    </xf>
    <xf numFmtId="168" fontId="47" fillId="17" borderId="0" xfId="5" applyNumberFormat="1" applyFont="1" applyFill="1"/>
    <xf numFmtId="0" fontId="2" fillId="17" borderId="0" xfId="3" applyFont="1" applyFill="1" applyAlignment="1">
      <alignment horizontal="right"/>
    </xf>
    <xf numFmtId="0" fontId="2" fillId="17" borderId="0" xfId="3" applyFont="1" applyFill="1"/>
    <xf numFmtId="0" fontId="2" fillId="0" borderId="0" xfId="3" applyFont="1"/>
    <xf numFmtId="10" fontId="49" fillId="0" borderId="0" xfId="4" applyNumberFormat="1" applyFont="1" applyFill="1" applyAlignment="1">
      <alignment horizontal="center"/>
    </xf>
    <xf numFmtId="0" fontId="49" fillId="0" borderId="0" xfId="3" applyFont="1" applyAlignment="1">
      <alignment horizontal="center"/>
    </xf>
    <xf numFmtId="44" fontId="25" fillId="15" borderId="0" xfId="3" applyNumberFormat="1" applyFill="1"/>
    <xf numFmtId="0" fontId="25" fillId="15" borderId="0" xfId="3" applyFill="1"/>
    <xf numFmtId="0" fontId="50" fillId="0" borderId="0" xfId="3" applyFont="1"/>
    <xf numFmtId="15" fontId="32" fillId="18" borderId="21" xfId="0" applyNumberFormat="1" applyFont="1" applyFill="1" applyBorder="1" applyAlignment="1">
      <alignment horizontal="center" vertical="center"/>
    </xf>
    <xf numFmtId="165" fontId="1" fillId="19" borderId="21" xfId="0" applyNumberFormat="1" applyFont="1" applyFill="1" applyBorder="1"/>
    <xf numFmtId="1" fontId="1" fillId="19" borderId="21" xfId="0" applyNumberFormat="1" applyFont="1" applyFill="1" applyBorder="1" applyAlignment="1">
      <alignment horizontal="center"/>
    </xf>
    <xf numFmtId="15" fontId="1" fillId="19" borderId="21" xfId="0" applyNumberFormat="1" applyFont="1" applyFill="1" applyBorder="1" applyAlignment="1">
      <alignment horizontal="left"/>
    </xf>
    <xf numFmtId="164" fontId="1" fillId="19" borderId="21" xfId="0" applyNumberFormat="1" applyFont="1" applyFill="1" applyBorder="1" applyAlignment="1">
      <alignment horizontal="center"/>
    </xf>
    <xf numFmtId="0" fontId="1" fillId="19" borderId="21" xfId="0" applyFont="1" applyFill="1" applyBorder="1" applyAlignment="1">
      <alignment horizontal="center"/>
    </xf>
    <xf numFmtId="165" fontId="1" fillId="20" borderId="21" xfId="0" applyNumberFormat="1" applyFont="1" applyFill="1" applyBorder="1"/>
    <xf numFmtId="1" fontId="1" fillId="20" borderId="21" xfId="0" applyNumberFormat="1" applyFont="1" applyFill="1" applyBorder="1" applyAlignment="1">
      <alignment horizontal="center"/>
    </xf>
    <xf numFmtId="15" fontId="1" fillId="20" borderId="21" xfId="0" applyNumberFormat="1" applyFont="1" applyFill="1" applyBorder="1" applyAlignment="1">
      <alignment horizontal="left"/>
    </xf>
    <xf numFmtId="164" fontId="1" fillId="20" borderId="21" xfId="0" applyNumberFormat="1" applyFont="1" applyFill="1" applyBorder="1" applyAlignment="1">
      <alignment horizontal="center"/>
    </xf>
    <xf numFmtId="0" fontId="1" fillId="20" borderId="21" xfId="0" applyFont="1" applyFill="1" applyBorder="1" applyAlignment="1">
      <alignment horizontal="center"/>
    </xf>
    <xf numFmtId="15" fontId="32" fillId="0" borderId="21" xfId="0" applyNumberFormat="1" applyFont="1" applyBorder="1" applyAlignment="1">
      <alignment horizontal="center" vertical="center"/>
    </xf>
    <xf numFmtId="165" fontId="1" fillId="2" borderId="21" xfId="0" applyNumberFormat="1" applyFont="1" applyFill="1" applyBorder="1"/>
    <xf numFmtId="1" fontId="1" fillId="2" borderId="21" xfId="0" applyNumberFormat="1" applyFont="1" applyFill="1" applyBorder="1" applyAlignment="1">
      <alignment horizontal="center"/>
    </xf>
    <xf numFmtId="15" fontId="1" fillId="2" borderId="21" xfId="0" applyNumberFormat="1" applyFont="1" applyFill="1" applyBorder="1" applyAlignment="1">
      <alignment horizontal="left"/>
    </xf>
    <xf numFmtId="164" fontId="1" fillId="2" borderId="21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15" fontId="32" fillId="21" borderId="21" xfId="0" applyNumberFormat="1" applyFont="1" applyFill="1" applyBorder="1" applyAlignment="1">
      <alignment horizontal="center" vertical="center"/>
    </xf>
    <xf numFmtId="165" fontId="1" fillId="22" borderId="21" xfId="0" applyNumberFormat="1" applyFont="1" applyFill="1" applyBorder="1"/>
    <xf numFmtId="165" fontId="1" fillId="23" borderId="21" xfId="0" applyNumberFormat="1" applyFont="1" applyFill="1" applyBorder="1"/>
    <xf numFmtId="1" fontId="1" fillId="22" borderId="21" xfId="0" applyNumberFormat="1" applyFont="1" applyFill="1" applyBorder="1" applyAlignment="1">
      <alignment horizontal="center"/>
    </xf>
    <xf numFmtId="15" fontId="1" fillId="22" borderId="21" xfId="0" applyNumberFormat="1" applyFont="1" applyFill="1" applyBorder="1" applyAlignment="1">
      <alignment horizontal="left"/>
    </xf>
    <xf numFmtId="164" fontId="1" fillId="22" borderId="21" xfId="0" applyNumberFormat="1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15" fontId="32" fillId="24" borderId="21" xfId="0" applyNumberFormat="1" applyFont="1" applyFill="1" applyBorder="1" applyAlignment="1">
      <alignment horizontal="center" vertical="center"/>
    </xf>
    <xf numFmtId="165" fontId="1" fillId="25" borderId="21" xfId="0" applyNumberFormat="1" applyFont="1" applyFill="1" applyBorder="1"/>
    <xf numFmtId="165" fontId="1" fillId="26" borderId="21" xfId="0" applyNumberFormat="1" applyFont="1" applyFill="1" applyBorder="1"/>
    <xf numFmtId="1" fontId="1" fillId="25" borderId="21" xfId="0" applyNumberFormat="1" applyFont="1" applyFill="1" applyBorder="1" applyAlignment="1">
      <alignment horizontal="center"/>
    </xf>
    <xf numFmtId="15" fontId="1" fillId="25" borderId="21" xfId="0" applyNumberFormat="1" applyFont="1" applyFill="1" applyBorder="1" applyAlignment="1">
      <alignment horizontal="left"/>
    </xf>
    <xf numFmtId="164" fontId="1" fillId="25" borderId="21" xfId="0" applyNumberFormat="1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15" fontId="32" fillId="27" borderId="21" xfId="0" applyNumberFormat="1" applyFont="1" applyFill="1" applyBorder="1" applyAlignment="1">
      <alignment horizontal="center" vertical="center"/>
    </xf>
    <xf numFmtId="165" fontId="1" fillId="27" borderId="21" xfId="0" applyNumberFormat="1" applyFont="1" applyFill="1" applyBorder="1"/>
    <xf numFmtId="1" fontId="1" fillId="27" borderId="21" xfId="0" applyNumberFormat="1" applyFont="1" applyFill="1" applyBorder="1" applyAlignment="1">
      <alignment horizontal="center"/>
    </xf>
    <xf numFmtId="15" fontId="1" fillId="27" borderId="21" xfId="0" applyNumberFormat="1" applyFont="1" applyFill="1" applyBorder="1" applyAlignment="1">
      <alignment horizontal="left"/>
    </xf>
    <xf numFmtId="164" fontId="1" fillId="27" borderId="21" xfId="0" applyNumberFormat="1" applyFont="1" applyFill="1" applyBorder="1" applyAlignment="1">
      <alignment horizontal="center"/>
    </xf>
    <xf numFmtId="0" fontId="1" fillId="27" borderId="21" xfId="0" applyFont="1" applyFill="1" applyBorder="1" applyAlignment="1">
      <alignment horizontal="center"/>
    </xf>
    <xf numFmtId="15" fontId="32" fillId="26" borderId="21" xfId="0" applyNumberFormat="1" applyFont="1" applyFill="1" applyBorder="1" applyAlignment="1">
      <alignment horizontal="center" vertical="center"/>
    </xf>
    <xf numFmtId="1" fontId="1" fillId="26" borderId="21" xfId="0" applyNumberFormat="1" applyFont="1" applyFill="1" applyBorder="1" applyAlignment="1">
      <alignment horizontal="center"/>
    </xf>
    <xf numFmtId="15" fontId="1" fillId="26" borderId="21" xfId="0" applyNumberFormat="1" applyFont="1" applyFill="1" applyBorder="1" applyAlignment="1">
      <alignment horizontal="left"/>
    </xf>
    <xf numFmtId="164" fontId="1" fillId="26" borderId="21" xfId="0" applyNumberFormat="1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165" fontId="1" fillId="28" borderId="21" xfId="0" applyNumberFormat="1" applyFont="1" applyFill="1" applyBorder="1"/>
    <xf numFmtId="1" fontId="1" fillId="28" borderId="21" xfId="0" applyNumberFormat="1" applyFont="1" applyFill="1" applyBorder="1" applyAlignment="1">
      <alignment horizontal="center"/>
    </xf>
    <xf numFmtId="15" fontId="1" fillId="28" borderId="21" xfId="0" applyNumberFormat="1" applyFont="1" applyFill="1" applyBorder="1" applyAlignment="1">
      <alignment horizontal="left"/>
    </xf>
    <xf numFmtId="164" fontId="1" fillId="28" borderId="21" xfId="0" applyNumberFormat="1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165" fontId="1" fillId="11" borderId="21" xfId="0" applyNumberFormat="1" applyFont="1" applyFill="1" applyBorder="1"/>
    <xf numFmtId="1" fontId="1" fillId="11" borderId="21" xfId="0" applyNumberFormat="1" applyFont="1" applyFill="1" applyBorder="1" applyAlignment="1">
      <alignment horizontal="center"/>
    </xf>
    <xf numFmtId="15" fontId="1" fillId="11" borderId="21" xfId="0" applyNumberFormat="1" applyFont="1" applyFill="1" applyBorder="1" applyAlignment="1">
      <alignment horizontal="left"/>
    </xf>
    <xf numFmtId="164" fontId="1" fillId="11" borderId="21" xfId="0" applyNumberFormat="1" applyFont="1" applyFill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165" fontId="1" fillId="29" borderId="21" xfId="0" applyNumberFormat="1" applyFont="1" applyFill="1" applyBorder="1"/>
    <xf numFmtId="1" fontId="1" fillId="29" borderId="21" xfId="0" applyNumberFormat="1" applyFont="1" applyFill="1" applyBorder="1" applyAlignment="1">
      <alignment horizontal="center"/>
    </xf>
    <xf numFmtId="15" fontId="1" fillId="29" borderId="21" xfId="0" applyNumberFormat="1" applyFont="1" applyFill="1" applyBorder="1" applyAlignment="1">
      <alignment horizontal="left"/>
    </xf>
    <xf numFmtId="164" fontId="1" fillId="29" borderId="21" xfId="0" applyNumberFormat="1" applyFont="1" applyFill="1" applyBorder="1" applyAlignment="1">
      <alignment horizontal="center"/>
    </xf>
    <xf numFmtId="0" fontId="1" fillId="29" borderId="21" xfId="0" applyFont="1" applyFill="1" applyBorder="1" applyAlignment="1">
      <alignment horizontal="center"/>
    </xf>
    <xf numFmtId="165" fontId="1" fillId="30" borderId="21" xfId="0" applyNumberFormat="1" applyFont="1" applyFill="1" applyBorder="1"/>
    <xf numFmtId="1" fontId="1" fillId="30" borderId="21" xfId="0" applyNumberFormat="1" applyFont="1" applyFill="1" applyBorder="1" applyAlignment="1">
      <alignment horizontal="center"/>
    </xf>
    <xf numFmtId="15" fontId="1" fillId="30" borderId="21" xfId="0" applyNumberFormat="1" applyFont="1" applyFill="1" applyBorder="1" applyAlignment="1">
      <alignment horizontal="left"/>
    </xf>
    <xf numFmtId="164" fontId="1" fillId="30" borderId="21" xfId="0" applyNumberFormat="1" applyFont="1" applyFill="1" applyBorder="1" applyAlignment="1">
      <alignment horizontal="center"/>
    </xf>
    <xf numFmtId="0" fontId="1" fillId="30" borderId="21" xfId="0" applyFont="1" applyFill="1" applyBorder="1" applyAlignment="1">
      <alignment horizontal="center"/>
    </xf>
    <xf numFmtId="165" fontId="1" fillId="31" borderId="21" xfId="0" applyNumberFormat="1" applyFont="1" applyFill="1" applyBorder="1"/>
    <xf numFmtId="1" fontId="1" fillId="31" borderId="21" xfId="0" applyNumberFormat="1" applyFont="1" applyFill="1" applyBorder="1" applyAlignment="1">
      <alignment horizontal="center"/>
    </xf>
    <xf numFmtId="15" fontId="1" fillId="31" borderId="21" xfId="0" applyNumberFormat="1" applyFont="1" applyFill="1" applyBorder="1" applyAlignment="1">
      <alignment horizontal="left"/>
    </xf>
    <xf numFmtId="164" fontId="1" fillId="31" borderId="21" xfId="0" applyNumberFormat="1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51" fillId="32" borderId="21" xfId="0" applyFont="1" applyFill="1" applyBorder="1" applyAlignment="1">
      <alignment horizontal="center" wrapText="1"/>
    </xf>
    <xf numFmtId="0" fontId="51" fillId="32" borderId="21" xfId="0" applyFont="1" applyFill="1" applyBorder="1" applyAlignment="1">
      <alignment horizontal="center"/>
    </xf>
    <xf numFmtId="169" fontId="32" fillId="2" borderId="0" xfId="0" applyNumberFormat="1" applyFont="1" applyFill="1"/>
    <xf numFmtId="165" fontId="32" fillId="2" borderId="0" xfId="0" applyNumberFormat="1" applyFont="1" applyFill="1"/>
    <xf numFmtId="10" fontId="1" fillId="2" borderId="0" xfId="0" applyNumberFormat="1" applyFont="1" applyFill="1" applyAlignment="1">
      <alignment horizontal="center"/>
    </xf>
    <xf numFmtId="0" fontId="10" fillId="2" borderId="0" xfId="0" applyFont="1" applyFill="1"/>
    <xf numFmtId="0" fontId="2" fillId="2" borderId="0" xfId="0" applyFont="1" applyFill="1"/>
    <xf numFmtId="0" fontId="52" fillId="2" borderId="0" xfId="0" applyFont="1" applyFill="1"/>
    <xf numFmtId="0" fontId="50" fillId="2" borderId="0" xfId="0" applyFont="1" applyFill="1"/>
    <xf numFmtId="0" fontId="53" fillId="0" borderId="0" xfId="0" applyFont="1" applyAlignment="1">
      <alignment horizontal="right" vertical="center"/>
    </xf>
    <xf numFmtId="0" fontId="53" fillId="0" borderId="0" xfId="0" applyFont="1" applyAlignment="1">
      <alignment horizontal="left" vertical="center"/>
    </xf>
    <xf numFmtId="15" fontId="9" fillId="33" borderId="4" xfId="0" applyNumberFormat="1" applyFont="1" applyFill="1" applyBorder="1" applyAlignment="1">
      <alignment horizontal="center" vertical="center"/>
    </xf>
    <xf numFmtId="0" fontId="9" fillId="33" borderId="4" xfId="0" applyFont="1" applyFill="1" applyBorder="1" applyAlignment="1">
      <alignment vertical="center"/>
    </xf>
    <xf numFmtId="49" fontId="9" fillId="33" borderId="4" xfId="0" applyNumberFormat="1" applyFont="1" applyFill="1" applyBorder="1" applyAlignment="1">
      <alignment horizontal="left" vertical="center"/>
    </xf>
    <xf numFmtId="49" fontId="33" fillId="33" borderId="4" xfId="0" applyNumberFormat="1" applyFont="1" applyFill="1" applyBorder="1" applyAlignment="1">
      <alignment horizontal="center" vertical="center"/>
    </xf>
    <xf numFmtId="49" fontId="32" fillId="33" borderId="4" xfId="0" applyNumberFormat="1" applyFont="1" applyFill="1" applyBorder="1" applyAlignment="1">
      <alignment horizontal="center" vertical="center"/>
    </xf>
    <xf numFmtId="0" fontId="32" fillId="33" borderId="4" xfId="0" applyFont="1" applyFill="1" applyBorder="1" applyAlignment="1">
      <alignment vertical="center"/>
    </xf>
    <xf numFmtId="15" fontId="32" fillId="33" borderId="4" xfId="0" applyNumberFormat="1" applyFont="1" applyFill="1" applyBorder="1" applyAlignment="1">
      <alignment horizontal="center" vertical="center"/>
    </xf>
    <xf numFmtId="0" fontId="36" fillId="33" borderId="4" xfId="0" applyFont="1" applyFill="1" applyBorder="1" applyAlignment="1">
      <alignment vertical="center"/>
    </xf>
    <xf numFmtId="49" fontId="36" fillId="33" borderId="4" xfId="0" applyNumberFormat="1" applyFont="1" applyFill="1" applyBorder="1" applyAlignment="1">
      <alignment horizontal="center" vertical="center"/>
    </xf>
    <xf numFmtId="0" fontId="32" fillId="33" borderId="4" xfId="0" applyFont="1" applyFill="1" applyBorder="1" applyAlignment="1">
      <alignment horizontal="center" vertical="center"/>
    </xf>
    <xf numFmtId="0" fontId="32" fillId="5" borderId="21" xfId="0" applyFont="1" applyFill="1" applyBorder="1" applyAlignment="1">
      <alignment horizontal="center" vertical="center"/>
    </xf>
    <xf numFmtId="15" fontId="41" fillId="2" borderId="21" xfId="0" applyNumberFormat="1" applyFont="1" applyFill="1" applyBorder="1" applyAlignment="1">
      <alignment horizontal="center" vertical="center"/>
    </xf>
    <xf numFmtId="0" fontId="41" fillId="2" borderId="21" xfId="0" applyFont="1" applyFill="1" applyBorder="1" applyAlignment="1">
      <alignment horizontal="center"/>
    </xf>
    <xf numFmtId="49" fontId="41" fillId="2" borderId="21" xfId="0" applyNumberFormat="1" applyFont="1" applyFill="1" applyBorder="1" applyAlignment="1">
      <alignment horizontal="center"/>
    </xf>
    <xf numFmtId="0" fontId="7" fillId="15" borderId="4" xfId="5" applyNumberFormat="1" applyFont="1" applyFill="1" applyBorder="1" applyAlignment="1">
      <alignment horizontal="center"/>
    </xf>
    <xf numFmtId="164" fontId="7" fillId="15" borderId="4" xfId="6" applyNumberFormat="1" applyFont="1" applyFill="1" applyBorder="1" applyAlignment="1">
      <alignment horizontal="center"/>
    </xf>
    <xf numFmtId="15" fontId="7" fillId="15" borderId="4" xfId="6" applyNumberFormat="1" applyFont="1" applyFill="1" applyBorder="1" applyAlignment="1">
      <alignment horizontal="left"/>
    </xf>
    <xf numFmtId="1" fontId="7" fillId="15" borderId="4" xfId="5" applyNumberFormat="1" applyFont="1" applyFill="1" applyBorder="1" applyAlignment="1">
      <alignment horizontal="center"/>
    </xf>
    <xf numFmtId="4" fontId="0" fillId="0" borderId="0" xfId="0" applyNumberFormat="1"/>
    <xf numFmtId="0" fontId="1" fillId="34" borderId="21" xfId="0" applyFont="1" applyFill="1" applyBorder="1" applyAlignment="1">
      <alignment horizontal="center"/>
    </xf>
    <xf numFmtId="164" fontId="1" fillId="34" borderId="21" xfId="0" applyNumberFormat="1" applyFont="1" applyFill="1" applyBorder="1" applyAlignment="1">
      <alignment horizontal="center"/>
    </xf>
    <xf numFmtId="15" fontId="1" fillId="34" borderId="21" xfId="0" applyNumberFormat="1" applyFont="1" applyFill="1" applyBorder="1" applyAlignment="1">
      <alignment horizontal="left"/>
    </xf>
    <xf numFmtId="1" fontId="1" fillId="34" borderId="21" xfId="0" applyNumberFormat="1" applyFont="1" applyFill="1" applyBorder="1" applyAlignment="1">
      <alignment horizontal="center"/>
    </xf>
    <xf numFmtId="165" fontId="1" fillId="34" borderId="21" xfId="0" applyNumberFormat="1" applyFont="1" applyFill="1" applyBorder="1"/>
    <xf numFmtId="165" fontId="1" fillId="35" borderId="21" xfId="0" applyNumberFormat="1" applyFont="1" applyFill="1" applyBorder="1"/>
    <xf numFmtId="15" fontId="32" fillId="36" borderId="21" xfId="0" applyNumberFormat="1" applyFont="1" applyFill="1" applyBorder="1" applyAlignment="1">
      <alignment horizontal="center" vertical="center"/>
    </xf>
    <xf numFmtId="0" fontId="39" fillId="0" borderId="0" xfId="0" applyFont="1" applyAlignment="1">
      <alignment horizontal="center"/>
    </xf>
    <xf numFmtId="0" fontId="7" fillId="0" borderId="0" xfId="0" applyFont="1"/>
    <xf numFmtId="0" fontId="38" fillId="0" borderId="0" xfId="0" applyFont="1" applyAlignment="1">
      <alignment horizontal="center"/>
    </xf>
    <xf numFmtId="166" fontId="37" fillId="0" borderId="0" xfId="0" applyNumberFormat="1" applyFont="1" applyAlignment="1">
      <alignment horizontal="center"/>
    </xf>
    <xf numFmtId="0" fontId="39" fillId="2" borderId="0" xfId="0" applyFont="1" applyFill="1" applyAlignment="1">
      <alignment horizontal="center"/>
    </xf>
    <xf numFmtId="0" fontId="38" fillId="2" borderId="0" xfId="0" applyFont="1" applyFill="1" applyAlignment="1">
      <alignment horizontal="center"/>
    </xf>
    <xf numFmtId="166" fontId="37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29" fillId="2" borderId="0" xfId="0" applyNumberFormat="1" applyFont="1" applyFill="1" applyAlignment="1">
      <alignment horizontal="left"/>
    </xf>
    <xf numFmtId="0" fontId="29" fillId="0" borderId="0" xfId="0" applyFont="1"/>
    <xf numFmtId="0" fontId="13" fillId="0" borderId="20" xfId="0" applyFont="1" applyBorder="1" applyAlignment="1">
      <alignment horizontal="center"/>
    </xf>
    <xf numFmtId="0" fontId="0" fillId="0" borderId="20" xfId="0" applyBorder="1"/>
    <xf numFmtId="166" fontId="0" fillId="2" borderId="0" xfId="0" applyNumberFormat="1" applyFill="1" applyAlignment="1">
      <alignment horizontal="left"/>
    </xf>
    <xf numFmtId="0" fontId="23" fillId="0" borderId="0" xfId="2" applyFont="1" applyAlignment="1">
      <alignment horizontal="center"/>
    </xf>
    <xf numFmtId="0" fontId="15" fillId="0" borderId="0" xfId="2" applyFont="1" applyAlignment="1">
      <alignment horizontal="center"/>
    </xf>
    <xf numFmtId="166" fontId="16" fillId="0" borderId="0" xfId="2" applyNumberFormat="1" applyAlignment="1">
      <alignment horizontal="center"/>
    </xf>
    <xf numFmtId="0" fontId="46" fillId="12" borderId="0" xfId="7" applyFont="1" applyFill="1" applyBorder="1" applyAlignment="1">
      <alignment horizontal="center"/>
    </xf>
    <xf numFmtId="0" fontId="45" fillId="12" borderId="0" xfId="7" applyFont="1" applyFill="1" applyBorder="1" applyAlignment="1">
      <alignment horizontal="center"/>
    </xf>
    <xf numFmtId="174" fontId="9" fillId="12" borderId="0" xfId="7" applyNumberFormat="1" applyFill="1" applyBorder="1" applyAlignment="1">
      <alignment horizontal="center"/>
    </xf>
  </cellXfs>
  <cellStyles count="11">
    <cellStyle name="Default" xfId="7" xr:uid="{5EEACF4B-0697-4EDF-961F-8F9416279B91}"/>
    <cellStyle name="Hipervínculo" xfId="10" builtinId="8"/>
    <cellStyle name="Moneda 2" xfId="5" xr:uid="{670351D6-AE3B-4C64-927D-8C12BF873F01}"/>
    <cellStyle name="Normal" xfId="0" builtinId="0"/>
    <cellStyle name="Normal 2" xfId="2" xr:uid="{1BDCBCE1-5DFF-44DE-8910-EEEFF39A1C55}"/>
    <cellStyle name="Normal 2 2" xfId="6" xr:uid="{B38F2D36-5C35-43A3-A636-0274406A6842}"/>
    <cellStyle name="Normal 3" xfId="3" xr:uid="{299A8B5D-8BAE-4C4E-A7CB-2F9204248B1C}"/>
    <cellStyle name="Normal 4" xfId="8" xr:uid="{65226B08-E801-4BD3-A043-7CB66CA8BFAD}"/>
    <cellStyle name="Normal 5" xfId="9" xr:uid="{60FB81E6-3350-4865-933D-50B11A1C0A05}"/>
    <cellStyle name="Porcentaje" xfId="1" builtinId="5"/>
    <cellStyle name="Porcentaje 2" xfId="4" xr:uid="{B156C33C-2712-4C72-9EC0-AE1168B795BC}"/>
  </cellStyles>
  <dxfs count="10">
    <dxf>
      <alignment vertical="center" textRotation="0" wrapText="0" indent="0" justifyLastLine="0" shrinkToFit="0" readingOrder="0"/>
    </dxf>
    <dxf>
      <numFmt numFmtId="170" formatCode="#,##0_ ;[Red]\-#,##0\ "/>
      <alignment horizontal="center" vertical="center" textRotation="0" wrapText="0" indent="0" justifyLastLine="0" shrinkToFit="0" readingOrder="0"/>
    </dxf>
    <dxf>
      <numFmt numFmtId="170" formatCode="#,##0_ ;[Red]\-#,##0\ "/>
      <alignment horizontal="center" vertical="center" textRotation="0" wrapText="0" indent="0" justifyLastLine="0" shrinkToFit="0" readingOrder="0"/>
    </dxf>
    <dxf>
      <numFmt numFmtId="170" formatCode="#,##0_ ;[Red]\-#,##0\ "/>
      <alignment horizontal="center" vertical="center" textRotation="0" wrapText="0" indent="0" justifyLastLine="0" shrinkToFit="0" readingOrder="0"/>
      <border outline="0">
        <left style="dotted">
          <color rgb="FF000000"/>
        </left>
      </border>
    </dxf>
    <dxf>
      <alignment horizontal="left" vertical="center" textRotation="0" wrapText="0" indent="0" justifyLastLine="0" shrinkToFit="0" readingOrder="0"/>
    </dxf>
    <dxf>
      <numFmt numFmtId="166" formatCode="[$-F800]dddd\,\ mmmm\ dd\,\ yyyy"/>
      <alignment vertical="center" textRotation="0" wrapText="0" indent="0" justifyLastLine="0" shrinkToFit="0" readingOrder="0"/>
      <border outline="0">
        <right style="dotted">
          <color rgb="FF000000"/>
        </right>
      </border>
    </dxf>
    <dxf>
      <alignment vertical="center" textRotation="0" wrapText="0" indent="0" justifyLastLine="0" shrinkToFit="0" readingOrder="0"/>
    </dxf>
    <dxf>
      <numFmt numFmtId="172" formatCode="_-&quot;$&quot;* #,##0.000_-;[Red]\-&quot;$&quot;* #,##0.000_-;_-&quot;$&quot;* &quot;-&quot;??_-;_-@"/>
    </dxf>
    <dxf>
      <numFmt numFmtId="172" formatCode="_-&quot;$&quot;* #,##0.000_-;[Red]\-&quot;$&quot;* #,##0.000_-;_-&quot;$&quot;* &quot;-&quot;??_-;_-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0.14999847407452621"/>
        <name val="Arial"/>
        <family val="2"/>
        <scheme val="none"/>
      </font>
      <fill>
        <patternFill patternType="solid">
          <fgColor rgb="FFCCFF66"/>
          <bgColor rgb="FF9933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99CC00"/>
      <color rgb="FFCCFF33"/>
      <color rgb="FFFF5050"/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885825</xdr:colOff>
      <xdr:row>0</xdr:row>
      <xdr:rowOff>85725</xdr:rowOff>
    </xdr:from>
    <xdr:ext cx="990600" cy="981075"/>
    <xdr:pic>
      <xdr:nvPicPr>
        <xdr:cNvPr id="2" name="image2.png">
          <a:extLst>
            <a:ext uri="{FF2B5EF4-FFF2-40B4-BE49-F238E27FC236}">
              <a16:creationId xmlns:a16="http://schemas.microsoft.com/office/drawing/2014/main" id="{A8288EA8-CAAC-4CAF-A336-3C776107C1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76425" y="85725"/>
          <a:ext cx="990600" cy="9810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533400</xdr:colOff>
      <xdr:row>1</xdr:row>
      <xdr:rowOff>190499</xdr:rowOff>
    </xdr:from>
    <xdr:ext cx="809625" cy="600075"/>
    <xdr:pic>
      <xdr:nvPicPr>
        <xdr:cNvPr id="2" name="image2.png">
          <a:extLst>
            <a:ext uri="{FF2B5EF4-FFF2-40B4-BE49-F238E27FC236}">
              <a16:creationId xmlns:a16="http://schemas.microsoft.com/office/drawing/2014/main" id="{615ECC23-E28D-43BB-8C5D-848657A9A6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0" y="380999"/>
          <a:ext cx="809625" cy="6000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488157</xdr:colOff>
      <xdr:row>1</xdr:row>
      <xdr:rowOff>78581</xdr:rowOff>
    </xdr:from>
    <xdr:ext cx="895350" cy="657225"/>
    <xdr:pic>
      <xdr:nvPicPr>
        <xdr:cNvPr id="2" name="image2.png">
          <a:extLst>
            <a:ext uri="{FF2B5EF4-FFF2-40B4-BE49-F238E27FC236}">
              <a16:creationId xmlns:a16="http://schemas.microsoft.com/office/drawing/2014/main" id="{7EDF0176-1102-4501-9D5D-60451DF79F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40720" y="269081"/>
          <a:ext cx="895350" cy="6572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131233</xdr:colOff>
      <xdr:row>0</xdr:row>
      <xdr:rowOff>147108</xdr:rowOff>
    </xdr:from>
    <xdr:ext cx="857250" cy="742950"/>
    <xdr:pic>
      <xdr:nvPicPr>
        <xdr:cNvPr id="2" name="image2.png">
          <a:extLst>
            <a:ext uri="{FF2B5EF4-FFF2-40B4-BE49-F238E27FC236}">
              <a16:creationId xmlns:a16="http://schemas.microsoft.com/office/drawing/2014/main" id="{0EC5130A-86C1-45CD-A88A-AA3608AAAB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2208" y="147108"/>
          <a:ext cx="857250" cy="7429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158750</xdr:colOff>
      <xdr:row>1</xdr:row>
      <xdr:rowOff>214842</xdr:rowOff>
    </xdr:from>
    <xdr:ext cx="752475" cy="619125"/>
    <xdr:pic>
      <xdr:nvPicPr>
        <xdr:cNvPr id="2" name="image2.png">
          <a:extLst>
            <a:ext uri="{FF2B5EF4-FFF2-40B4-BE49-F238E27FC236}">
              <a16:creationId xmlns:a16="http://schemas.microsoft.com/office/drawing/2014/main" id="{4D9BB90E-9C9A-4536-BE68-12B4EB31A6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5083" y="405342"/>
          <a:ext cx="752475" cy="619125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41275</xdr:colOff>
      <xdr:row>0</xdr:row>
      <xdr:rowOff>170392</xdr:rowOff>
    </xdr:from>
    <xdr:ext cx="876300" cy="657225"/>
    <xdr:pic>
      <xdr:nvPicPr>
        <xdr:cNvPr id="2" name="image2.png">
          <a:extLst>
            <a:ext uri="{FF2B5EF4-FFF2-40B4-BE49-F238E27FC236}">
              <a16:creationId xmlns:a16="http://schemas.microsoft.com/office/drawing/2014/main" id="{BC9041E7-8932-4BD4-BD5D-E2642578C8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7975" y="170392"/>
          <a:ext cx="876300" cy="657225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257040</xdr:colOff>
      <xdr:row>2</xdr:row>
      <xdr:rowOff>50400</xdr:rowOff>
    </xdr:from>
    <xdr:ext cx="2078640" cy="378000"/>
    <xdr:pic>
      <xdr:nvPicPr>
        <xdr:cNvPr id="2" name="Imagen 1">
          <a:extLst>
            <a:ext uri="{FF2B5EF4-FFF2-40B4-BE49-F238E27FC236}">
              <a16:creationId xmlns:a16="http://schemas.microsoft.com/office/drawing/2014/main" id="{66956B1B-F094-4286-BA70-57E3EB2D5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6665" y="431400"/>
          <a:ext cx="2078640" cy="378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zarkin-my.sharepoint.com/personal/it_due_zarkin_onmicrosoft_com/Documents/Documentos/ADMON_CHNT/V2%20Chente%202024%20B.xlsx" TargetMode="External"/><Relationship Id="rId1" Type="http://schemas.openxmlformats.org/officeDocument/2006/relationships/externalLinkPath" Target="V2%20Chente%202024%20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ENTA"/>
      <sheetName val="DDD"/>
      <sheetName val="PRESUPUESTO"/>
      <sheetName val="RESUMEN"/>
      <sheetName val="DIARIO_2024"/>
      <sheetName val="CATEGORIAS"/>
      <sheetName val="AU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 t="str">
            <v>AUTOMOVIL</v>
          </cell>
          <cell r="C6" t="str">
            <v>BANCOS</v>
          </cell>
          <cell r="D6" t="str">
            <v>CAPACITACION</v>
          </cell>
          <cell r="E6" t="str">
            <v>CASA</v>
          </cell>
          <cell r="F6" t="str">
            <v>EXTRAS</v>
          </cell>
          <cell r="G6" t="str">
            <v>INGRESOS</v>
          </cell>
          <cell r="H6" t="str">
            <v>OCIO</v>
          </cell>
          <cell r="I6" t="str">
            <v>PERSONALES</v>
          </cell>
          <cell r="J6" t="str">
            <v>SEMANAL</v>
          </cell>
          <cell r="K6" t="str">
            <v>SERVICIOS</v>
          </cell>
          <cell r="L6" t="str">
            <v>CUE_CON</v>
          </cell>
        </row>
        <row r="8">
          <cell r="C8" t="str">
            <v>ACTINVER</v>
          </cell>
        </row>
        <row r="9">
          <cell r="C9" t="str">
            <v>AZTECA_V</v>
          </cell>
        </row>
        <row r="10">
          <cell r="C10" t="str">
            <v>C_INTERNA</v>
          </cell>
        </row>
        <row r="11">
          <cell r="C11" t="str">
            <v>CAJA</v>
          </cell>
        </row>
        <row r="12">
          <cell r="C12" t="str">
            <v>I_AZTECA</v>
          </cell>
        </row>
        <row r="13">
          <cell r="C13" t="str">
            <v>I_POPULAR</v>
          </cell>
        </row>
        <row r="14">
          <cell r="C14" t="str">
            <v>I_SANTANDER</v>
          </cell>
        </row>
        <row r="15">
          <cell r="C15" t="str">
            <v>II_AZTECA</v>
          </cell>
        </row>
        <row r="16">
          <cell r="C16" t="str">
            <v>III AZTECA</v>
          </cell>
        </row>
        <row r="17">
          <cell r="C17" t="str">
            <v>INV30_AZTECA</v>
          </cell>
        </row>
        <row r="18">
          <cell r="C18" t="str">
            <v>POPULAR_V</v>
          </cell>
        </row>
        <row r="19">
          <cell r="C19" t="str">
            <v>SANTANDER</v>
          </cell>
        </row>
        <row r="20">
          <cell r="C20" t="str">
            <v>VICENTE</v>
          </cell>
        </row>
      </sheetData>
      <sheetData sheetId="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7D1DE-3B62-4FA9-9F77-67572242921E}" name="DIA_24" displayName="DIA_24" ref="B6:I1482" totalsRowShown="0" headerRowDxfId="9">
  <autoFilter ref="B6:I1482" xr:uid="{63C7D1DE-3B62-4FA9-9F77-67572242921E}">
    <filterColumn colId="1">
      <filters>
        <filter val="B_AZTECA"/>
      </filters>
    </filterColumn>
  </autoFilter>
  <sortState xmlns:xlrd2="http://schemas.microsoft.com/office/spreadsheetml/2017/richdata2" ref="B7:I138">
    <sortCondition ref="B7:B1482"/>
    <sortCondition ref="D7:D1482"/>
    <sortCondition ref="E7:E1482"/>
  </sortState>
  <tableColumns count="8">
    <tableColumn id="1" xr3:uid="{CD1738B5-ADA7-4036-8106-FB550AB47B75}" name="FEC_MOV"/>
    <tableColumn id="2" xr3:uid="{CA281BE9-D3B9-469D-B162-5C02896D21EF}" name="BANCO"/>
    <tableColumn id="3" xr3:uid="{67E7ACFE-031F-484C-8CD1-25400D1AEAC8}" name="CATEGORIA"/>
    <tableColumn id="4" xr3:uid="{EDB9ABFA-0861-446A-B230-58507D5BD301}" name="SUB-CATEGORIA"/>
    <tableColumn id="5" xr3:uid="{6E0FC147-E1B9-41A9-A4EF-B3D0A1BB48F9}" name="CONCEPTO"/>
    <tableColumn id="6" xr3:uid="{1F3F0FF9-6B69-44BF-9584-6927B065DBC3}" name="TRASPASO"/>
    <tableColumn id="7" xr3:uid="{CA657476-92C1-41FB-8CA3-4CDEE587478E}" name="INGRESO" dataDxfId="8"/>
    <tableColumn id="8" xr3:uid="{DD56213D-8D87-4220-9385-0D1BB0DD5AB4}" name="EGRESO" dataDxfId="7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097EE1-5367-437E-B0D5-11705163AD65}" name="__Anonymous_Sheet_DB__15" displayName="__Anonymous_Sheet_DB__15" ref="B6:G18" totalsRowShown="0" dataDxfId="6">
  <autoFilter ref="B6:G18" xr:uid="{E66C6C9D-7917-47C0-BC39-DC37DDB89685}"/>
  <tableColumns count="6">
    <tableColumn id="1" xr3:uid="{00B3502A-38E5-4B0A-8E2B-D9EAB3F4D2EB}" name="Fecha" dataDxfId="5"/>
    <tableColumn id="2" xr3:uid="{88AFC184-38E2-4FCD-A90D-BED78FFB1288}" name="Descripcion" dataDxfId="4"/>
    <tableColumn id="3" xr3:uid="{9DCEF421-7D26-49E7-820B-0D26BA09FDE2}" name="Derecho" dataDxfId="3"/>
    <tableColumn id="4" xr3:uid="{19B8FD50-925D-40FD-A580-EF79B516CF59}" name="Tomadas" dataDxfId="2"/>
    <tableColumn id="6" xr3:uid="{649E8472-B337-4928-9270-5FCF82731A26}" name="Saldo" dataDxfId="1"/>
    <tableColumn id="8" xr3:uid="{756A062D-FE73-451B-93B6-F84080C8E60C}" name="NOT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cuevar@hotmail.com" TargetMode="External"/><Relationship Id="rId13" Type="http://schemas.openxmlformats.org/officeDocument/2006/relationships/hyperlink" Target="https://www.netflix.com/" TargetMode="External"/><Relationship Id="rId18" Type="http://schemas.openxmlformats.org/officeDocument/2006/relationships/hyperlink" Target="mailto:myssantillan@gmal.com" TargetMode="External"/><Relationship Id="rId26" Type="http://schemas.openxmlformats.org/officeDocument/2006/relationships/hyperlink" Target="https://telmex.com/web/hogar" TargetMode="External"/><Relationship Id="rId3" Type="http://schemas.openxmlformats.org/officeDocument/2006/relationships/hyperlink" Target="mailto:vcuevar@gmail.com" TargetMode="External"/><Relationship Id="rId21" Type="http://schemas.openxmlformats.org/officeDocument/2006/relationships/hyperlink" Target="mailto:vcuevar@gmail.com" TargetMode="External"/><Relationship Id="rId7" Type="http://schemas.openxmlformats.org/officeDocument/2006/relationships/hyperlink" Target="http://www.instagram.com/" TargetMode="External"/><Relationship Id="rId12" Type="http://schemas.openxmlformats.org/officeDocument/2006/relationships/hyperlink" Target="https://www.bancoazteca.com.mx/" TargetMode="External"/><Relationship Id="rId17" Type="http://schemas.openxmlformats.org/officeDocument/2006/relationships/hyperlink" Target="https://www.siapa.gob.mx/reciboenlinea" TargetMode="External"/><Relationship Id="rId25" Type="http://schemas.openxmlformats.org/officeDocument/2006/relationships/hyperlink" Target="http://www.sat.gob.mx/Paginas/Inicio.aspx" TargetMode="External"/><Relationship Id="rId2" Type="http://schemas.openxmlformats.org/officeDocument/2006/relationships/hyperlink" Target="https://cajasanrafael.turbopacmx.com/ConsultaDeSocios/" TargetMode="External"/><Relationship Id="rId16" Type="http://schemas.openxmlformats.org/officeDocument/2006/relationships/hyperlink" Target="https://www.santander.com.mx/" TargetMode="External"/><Relationship Id="rId20" Type="http://schemas.openxmlformats.org/officeDocument/2006/relationships/hyperlink" Target="https://www.netflix.com/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app.cfe.mx/Aplicaciones/CCFE/MiEspacio/Login.aspx" TargetMode="External"/><Relationship Id="rId6" Type="http://schemas.openxmlformats.org/officeDocument/2006/relationships/hyperlink" Target="mailto:vcuevar@gmail.com" TargetMode="External"/><Relationship Id="rId11" Type="http://schemas.openxmlformats.org/officeDocument/2006/relationships/hyperlink" Target="https://zoom.us/" TargetMode="External"/><Relationship Id="rId24" Type="http://schemas.openxmlformats.org/officeDocument/2006/relationships/hyperlink" Target="mailto:vcuevar@gmail.com" TargetMode="External"/><Relationship Id="rId5" Type="http://schemas.openxmlformats.org/officeDocument/2006/relationships/hyperlink" Target="https://hub.docker.com/signup" TargetMode="External"/><Relationship Id="rId15" Type="http://schemas.openxmlformats.org/officeDocument/2006/relationships/hyperlink" Target="https://www.siapa.gob.mx/reciboenlinea" TargetMode="External"/><Relationship Id="rId23" Type="http://schemas.openxmlformats.org/officeDocument/2006/relationships/hyperlink" Target="mailto:vcuevar@gmail.com" TargetMode="External"/><Relationship Id="rId28" Type="http://schemas.openxmlformats.org/officeDocument/2006/relationships/hyperlink" Target="mailto:vcuevar@hotmail.com" TargetMode="External"/><Relationship Id="rId10" Type="http://schemas.openxmlformats.org/officeDocument/2006/relationships/hyperlink" Target="https://acreditados.tertius.com.mx/acceso/tertius" TargetMode="External"/><Relationship Id="rId19" Type="http://schemas.openxmlformats.org/officeDocument/2006/relationships/hyperlink" Target="https://www.tiktok.com/" TargetMode="External"/><Relationship Id="rId31" Type="http://schemas.openxmlformats.org/officeDocument/2006/relationships/comments" Target="../comments1.xml"/><Relationship Id="rId4" Type="http://schemas.openxmlformats.org/officeDocument/2006/relationships/hyperlink" Target="mailto:vcuevar@hotmail.com" TargetMode="External"/><Relationship Id="rId9" Type="http://schemas.openxmlformats.org/officeDocument/2006/relationships/hyperlink" Target="https://telmex.com/web/negocios" TargetMode="External"/><Relationship Id="rId14" Type="http://schemas.openxmlformats.org/officeDocument/2006/relationships/hyperlink" Target="mailto:joseemanuelc@gmail.com" TargetMode="External"/><Relationship Id="rId22" Type="http://schemas.openxmlformats.org/officeDocument/2006/relationships/hyperlink" Target="https://www.chat.openai.com/" TargetMode="External"/><Relationship Id="rId27" Type="http://schemas.openxmlformats.org/officeDocument/2006/relationships/hyperlink" Target="mailto:it.duo@zarkin.onmicrosoft.com" TargetMode="External"/><Relationship Id="rId3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791C-3C1D-442D-8AAA-AA122537B791}">
  <sheetPr codeName="Hoja1">
    <tabColor theme="1"/>
  </sheetPr>
  <dimension ref="A1:H51"/>
  <sheetViews>
    <sheetView showGridLines="0" topLeftCell="B1" workbookViewId="0">
      <pane ySplit="6" topLeftCell="A25" activePane="bottomLeft" state="frozen"/>
      <selection pane="bottomLeft" activeCell="E35" sqref="E35"/>
    </sheetView>
  </sheetViews>
  <sheetFormatPr baseColWidth="10" defaultRowHeight="15"/>
  <cols>
    <col min="1" max="1" width="3.33203125" customWidth="1"/>
    <col min="2" max="2" width="9.88671875" bestFit="1" customWidth="1"/>
    <col min="3" max="3" width="7.6640625" bestFit="1" customWidth="1"/>
    <col min="4" max="4" width="12.6640625" bestFit="1" customWidth="1"/>
    <col min="5" max="5" width="31.21875" customWidth="1"/>
    <col min="6" max="6" width="24.88671875" bestFit="1" customWidth="1"/>
    <col min="7" max="7" width="13.21875" bestFit="1" customWidth="1"/>
    <col min="8" max="8" width="33" customWidth="1"/>
  </cols>
  <sheetData>
    <row r="1" spans="1:8" ht="15.75">
      <c r="A1" s="156"/>
      <c r="B1" s="156"/>
      <c r="C1" s="156"/>
      <c r="D1" s="156"/>
      <c r="E1" s="156"/>
      <c r="F1" s="166"/>
      <c r="G1" s="165"/>
      <c r="H1" s="156"/>
    </row>
    <row r="2" spans="1:8" ht="23.25">
      <c r="A2" s="156"/>
      <c r="B2" s="342" t="s">
        <v>315</v>
      </c>
      <c r="C2" s="343"/>
      <c r="D2" s="343"/>
      <c r="E2" s="343"/>
      <c r="F2" s="343"/>
      <c r="G2" s="343"/>
      <c r="H2" s="343"/>
    </row>
    <row r="3" spans="1:8" ht="20.25">
      <c r="A3" s="156"/>
      <c r="B3" s="344" t="s">
        <v>314</v>
      </c>
      <c r="C3" s="343"/>
      <c r="D3" s="343"/>
      <c r="E3" s="343"/>
      <c r="F3" s="343"/>
      <c r="G3" s="343"/>
      <c r="H3" s="343"/>
    </row>
    <row r="4" spans="1:8" ht="18.75">
      <c r="A4" s="156"/>
      <c r="B4" s="345">
        <f>MAX(B6:B427)</f>
        <v>45663</v>
      </c>
      <c r="C4" s="343"/>
      <c r="D4" s="343"/>
      <c r="E4" s="343"/>
      <c r="F4" s="343"/>
      <c r="G4" s="343"/>
      <c r="H4" s="343"/>
    </row>
    <row r="5" spans="1:8" ht="18">
      <c r="A5" s="156"/>
      <c r="B5" s="156"/>
      <c r="C5" s="162"/>
      <c r="D5" s="162"/>
      <c r="E5" s="164"/>
      <c r="F5" s="162"/>
      <c r="G5" s="163"/>
      <c r="H5" s="162"/>
    </row>
    <row r="6" spans="1:8" ht="30">
      <c r="A6" s="147"/>
      <c r="B6" s="145" t="s">
        <v>179</v>
      </c>
      <c r="C6" s="145" t="s">
        <v>178</v>
      </c>
      <c r="D6" s="145" t="s">
        <v>177</v>
      </c>
      <c r="E6" s="145" t="s">
        <v>176</v>
      </c>
      <c r="F6" s="145" t="s">
        <v>175</v>
      </c>
      <c r="G6" s="145" t="s">
        <v>174</v>
      </c>
      <c r="H6" s="145" t="s">
        <v>173</v>
      </c>
    </row>
    <row r="7" spans="1:8">
      <c r="A7" s="147"/>
      <c r="B7" s="141">
        <v>45054</v>
      </c>
      <c r="C7" s="140" t="s">
        <v>227</v>
      </c>
      <c r="D7" s="140" t="s">
        <v>313</v>
      </c>
      <c r="E7" s="139" t="s">
        <v>312</v>
      </c>
      <c r="F7" s="138" t="s">
        <v>311</v>
      </c>
      <c r="G7" s="137" t="s">
        <v>310</v>
      </c>
      <c r="H7" s="136" t="s">
        <v>309</v>
      </c>
    </row>
    <row r="8" spans="1:8">
      <c r="A8" s="147"/>
      <c r="B8" s="154">
        <v>44537</v>
      </c>
      <c r="C8" s="136" t="s">
        <v>227</v>
      </c>
      <c r="D8" s="136" t="s">
        <v>218</v>
      </c>
      <c r="E8" s="159" t="s">
        <v>308</v>
      </c>
      <c r="F8" s="137" t="s">
        <v>307</v>
      </c>
      <c r="G8" s="153" t="s">
        <v>287</v>
      </c>
      <c r="H8" s="161">
        <v>475869</v>
      </c>
    </row>
    <row r="9" spans="1:8" ht="15.75">
      <c r="A9" s="156"/>
      <c r="B9" s="154">
        <v>44537</v>
      </c>
      <c r="C9" s="136" t="s">
        <v>227</v>
      </c>
      <c r="D9" s="136" t="s">
        <v>218</v>
      </c>
      <c r="E9" s="159" t="s">
        <v>306</v>
      </c>
      <c r="F9" s="137" t="s">
        <v>305</v>
      </c>
      <c r="G9" s="153" t="s">
        <v>287</v>
      </c>
      <c r="H9" s="136" t="s">
        <v>304</v>
      </c>
    </row>
    <row r="10" spans="1:8" ht="15.75">
      <c r="A10" s="156"/>
      <c r="B10" s="154">
        <v>45075</v>
      </c>
      <c r="C10" s="136" t="s">
        <v>227</v>
      </c>
      <c r="D10" s="140" t="s">
        <v>303</v>
      </c>
      <c r="E10" s="158" t="s">
        <v>302</v>
      </c>
      <c r="F10" s="137" t="s">
        <v>274</v>
      </c>
      <c r="G10" s="153" t="s">
        <v>224</v>
      </c>
      <c r="H10" s="136" t="s">
        <v>301</v>
      </c>
    </row>
    <row r="11" spans="1:8" ht="15.75">
      <c r="A11" s="156"/>
      <c r="B11" s="141">
        <v>45436</v>
      </c>
      <c r="C11" s="140" t="s">
        <v>227</v>
      </c>
      <c r="D11" s="140" t="s">
        <v>482</v>
      </c>
      <c r="E11" s="152" t="s">
        <v>300</v>
      </c>
      <c r="F11" s="138" t="s">
        <v>299</v>
      </c>
      <c r="G11" s="137" t="s">
        <v>202</v>
      </c>
      <c r="H11" s="136"/>
    </row>
    <row r="12" spans="1:8" ht="15.75">
      <c r="A12" s="156"/>
      <c r="B12" s="141">
        <v>45385</v>
      </c>
      <c r="C12" s="140" t="s">
        <v>227</v>
      </c>
      <c r="D12" s="140" t="s">
        <v>298</v>
      </c>
      <c r="E12" s="139" t="s">
        <v>297</v>
      </c>
      <c r="F12" s="151" t="s">
        <v>296</v>
      </c>
      <c r="G12" s="137" t="s">
        <v>295</v>
      </c>
      <c r="H12" s="136" t="s">
        <v>294</v>
      </c>
    </row>
    <row r="13" spans="1:8">
      <c r="A13" s="147"/>
      <c r="B13" s="141">
        <v>45323</v>
      </c>
      <c r="C13" s="140" t="s">
        <v>227</v>
      </c>
      <c r="D13" s="140" t="s">
        <v>293</v>
      </c>
      <c r="E13" s="155" t="s">
        <v>292</v>
      </c>
      <c r="F13" s="157" t="s">
        <v>201</v>
      </c>
      <c r="G13" s="137"/>
      <c r="H13" s="136" t="s">
        <v>228</v>
      </c>
    </row>
    <row r="14" spans="1:8">
      <c r="A14" s="147"/>
      <c r="B14" s="141">
        <v>45069</v>
      </c>
      <c r="C14" s="140" t="s">
        <v>227</v>
      </c>
      <c r="D14" s="140" t="s">
        <v>291</v>
      </c>
      <c r="E14" s="139" t="s">
        <v>290</v>
      </c>
      <c r="F14" s="151" t="s">
        <v>201</v>
      </c>
      <c r="G14" s="137" t="s">
        <v>202</v>
      </c>
      <c r="H14" s="136"/>
    </row>
    <row r="15" spans="1:8">
      <c r="A15" s="147"/>
      <c r="B15" s="141">
        <v>45037</v>
      </c>
      <c r="C15" s="140" t="s">
        <v>227</v>
      </c>
      <c r="D15" s="140" t="s">
        <v>286</v>
      </c>
      <c r="E15" s="160" t="s">
        <v>285</v>
      </c>
      <c r="F15" s="138" t="s">
        <v>203</v>
      </c>
      <c r="G15" s="137" t="s">
        <v>284</v>
      </c>
      <c r="H15" s="144" t="s">
        <v>201</v>
      </c>
    </row>
    <row r="16" spans="1:8">
      <c r="A16" s="147"/>
      <c r="B16" s="141"/>
      <c r="C16" s="140" t="s">
        <v>227</v>
      </c>
      <c r="D16" s="140" t="s">
        <v>481</v>
      </c>
      <c r="E16" s="139" t="s">
        <v>480</v>
      </c>
      <c r="F16" s="151" t="s">
        <v>288</v>
      </c>
      <c r="G16" s="137" t="s">
        <v>224</v>
      </c>
      <c r="H16" s="136"/>
    </row>
    <row r="17" spans="1:8">
      <c r="A17" s="147"/>
      <c r="B17" s="141">
        <v>44564</v>
      </c>
      <c r="C17" s="140" t="s">
        <v>227</v>
      </c>
      <c r="D17" s="140" t="s">
        <v>477</v>
      </c>
      <c r="E17" s="144" t="s">
        <v>478</v>
      </c>
      <c r="F17" s="138" t="s">
        <v>201</v>
      </c>
      <c r="G17" s="143" t="s">
        <v>224</v>
      </c>
      <c r="H17" s="142" t="s">
        <v>479</v>
      </c>
    </row>
    <row r="18" spans="1:8">
      <c r="A18" s="147"/>
      <c r="B18" s="141">
        <v>44958</v>
      </c>
      <c r="C18" s="140" t="s">
        <v>227</v>
      </c>
      <c r="D18" s="140" t="s">
        <v>283</v>
      </c>
      <c r="E18" s="140" t="s">
        <v>282</v>
      </c>
      <c r="F18" s="138" t="s">
        <v>201</v>
      </c>
      <c r="G18" s="137" t="s">
        <v>281</v>
      </c>
      <c r="H18" s="136" t="s">
        <v>280</v>
      </c>
    </row>
    <row r="19" spans="1:8">
      <c r="A19" s="147"/>
      <c r="B19" s="316">
        <v>45335</v>
      </c>
      <c r="C19" s="317" t="s">
        <v>227</v>
      </c>
      <c r="D19" s="317" t="s">
        <v>436</v>
      </c>
      <c r="E19" s="318" t="s">
        <v>289</v>
      </c>
      <c r="F19" s="319" t="s">
        <v>288</v>
      </c>
      <c r="G19" s="320" t="s">
        <v>287</v>
      </c>
      <c r="H19" s="321" t="s">
        <v>438</v>
      </c>
    </row>
    <row r="20" spans="1:8">
      <c r="A20" s="147"/>
      <c r="B20" s="141">
        <v>45663</v>
      </c>
      <c r="C20" s="140" t="s">
        <v>227</v>
      </c>
      <c r="D20" s="140" t="s">
        <v>436</v>
      </c>
      <c r="E20" s="139" t="s">
        <v>289</v>
      </c>
      <c r="F20" s="146" t="s">
        <v>288</v>
      </c>
      <c r="G20" s="137" t="s">
        <v>437</v>
      </c>
      <c r="H20" s="136" t="s">
        <v>438</v>
      </c>
    </row>
    <row r="21" spans="1:8">
      <c r="A21" s="147"/>
      <c r="B21" s="154">
        <v>45127</v>
      </c>
      <c r="C21" s="136" t="s">
        <v>227</v>
      </c>
      <c r="D21" s="140" t="s">
        <v>279</v>
      </c>
      <c r="E21" s="159" t="s">
        <v>278</v>
      </c>
      <c r="F21" s="137" t="s">
        <v>277</v>
      </c>
      <c r="G21" s="153" t="s">
        <v>276</v>
      </c>
      <c r="H21" s="136" t="s">
        <v>275</v>
      </c>
    </row>
    <row r="22" spans="1:8" ht="15.75">
      <c r="A22" s="156"/>
      <c r="B22" s="154">
        <v>45014</v>
      </c>
      <c r="C22" s="136" t="s">
        <v>227</v>
      </c>
      <c r="D22" s="140" t="s">
        <v>272</v>
      </c>
      <c r="E22" s="144" t="s">
        <v>271</v>
      </c>
      <c r="F22" s="150" t="s">
        <v>274</v>
      </c>
      <c r="G22" s="153" t="s">
        <v>224</v>
      </c>
      <c r="H22" s="150" t="s">
        <v>273</v>
      </c>
    </row>
    <row r="23" spans="1:8">
      <c r="A23" s="147"/>
      <c r="B23" s="322">
        <v>44620</v>
      </c>
      <c r="C23" s="321" t="s">
        <v>227</v>
      </c>
      <c r="D23" s="321" t="s">
        <v>267</v>
      </c>
      <c r="E23" s="323" t="s">
        <v>266</v>
      </c>
      <c r="F23" s="324" t="s">
        <v>270</v>
      </c>
      <c r="G23" s="325" t="s">
        <v>269</v>
      </c>
      <c r="H23" s="321" t="s">
        <v>268</v>
      </c>
    </row>
    <row r="24" spans="1:8">
      <c r="A24" s="147"/>
      <c r="B24" s="154">
        <v>45318</v>
      </c>
      <c r="C24" s="136" t="s">
        <v>227</v>
      </c>
      <c r="D24" s="136" t="s">
        <v>267</v>
      </c>
      <c r="E24" s="159" t="s">
        <v>266</v>
      </c>
      <c r="F24" s="157" t="s">
        <v>201</v>
      </c>
      <c r="G24" s="153" t="s">
        <v>224</v>
      </c>
      <c r="H24" s="136" t="s">
        <v>265</v>
      </c>
    </row>
    <row r="25" spans="1:8">
      <c r="A25" s="147"/>
      <c r="B25" s="141">
        <v>44967</v>
      </c>
      <c r="C25" s="140" t="s">
        <v>227</v>
      </c>
      <c r="D25" s="140" t="s">
        <v>261</v>
      </c>
      <c r="E25" s="139" t="s">
        <v>264</v>
      </c>
      <c r="F25" s="138"/>
      <c r="G25" s="137" t="s">
        <v>263</v>
      </c>
      <c r="H25" s="136" t="s">
        <v>262</v>
      </c>
    </row>
    <row r="26" spans="1:8">
      <c r="A26" s="147"/>
      <c r="B26" s="141">
        <v>45232</v>
      </c>
      <c r="C26" s="140" t="s">
        <v>227</v>
      </c>
      <c r="D26" s="140" t="s">
        <v>261</v>
      </c>
      <c r="E26" s="139" t="s">
        <v>260</v>
      </c>
      <c r="F26" s="157" t="s">
        <v>259</v>
      </c>
      <c r="G26" s="137" t="s">
        <v>258</v>
      </c>
      <c r="H26" s="136" t="s">
        <v>257</v>
      </c>
    </row>
    <row r="27" spans="1:8">
      <c r="A27" s="147"/>
      <c r="B27" s="154">
        <v>44851</v>
      </c>
      <c r="C27" s="140" t="s">
        <v>227</v>
      </c>
      <c r="D27" s="136" t="s">
        <v>254</v>
      </c>
      <c r="E27" s="142" t="s">
        <v>253</v>
      </c>
      <c r="F27" s="137" t="s">
        <v>252</v>
      </c>
      <c r="G27" s="153" t="s">
        <v>220</v>
      </c>
      <c r="H27" s="136" t="s">
        <v>251</v>
      </c>
    </row>
    <row r="28" spans="1:8" ht="15.75">
      <c r="A28" s="156"/>
      <c r="B28" s="154">
        <v>45139</v>
      </c>
      <c r="C28" s="140" t="s">
        <v>227</v>
      </c>
      <c r="D28" s="136" t="s">
        <v>254</v>
      </c>
      <c r="E28" s="136" t="s">
        <v>253</v>
      </c>
      <c r="F28" s="137" t="s">
        <v>256</v>
      </c>
      <c r="G28" s="153" t="s">
        <v>255</v>
      </c>
      <c r="H28" s="136" t="s">
        <v>251</v>
      </c>
    </row>
    <row r="29" spans="1:8" ht="15.75">
      <c r="A29" s="156"/>
      <c r="B29" s="154">
        <v>44930</v>
      </c>
      <c r="C29" s="136" t="s">
        <v>227</v>
      </c>
      <c r="D29" s="140" t="s">
        <v>249</v>
      </c>
      <c r="E29" s="158" t="s">
        <v>248</v>
      </c>
      <c r="F29" s="150" t="s">
        <v>203</v>
      </c>
      <c r="G29" s="153" t="s">
        <v>224</v>
      </c>
      <c r="H29" s="136" t="s">
        <v>250</v>
      </c>
    </row>
    <row r="30" spans="1:8" ht="15.75">
      <c r="A30" s="156"/>
      <c r="B30" s="154">
        <v>44930</v>
      </c>
      <c r="C30" s="136" t="s">
        <v>227</v>
      </c>
      <c r="D30" s="140" t="s">
        <v>249</v>
      </c>
      <c r="E30" s="158" t="s">
        <v>248</v>
      </c>
      <c r="F30" s="150" t="s">
        <v>203</v>
      </c>
      <c r="G30" s="153" t="s">
        <v>224</v>
      </c>
      <c r="H30" s="136" t="s">
        <v>247</v>
      </c>
    </row>
    <row r="31" spans="1:8" ht="15.75">
      <c r="A31" s="156"/>
      <c r="B31" s="141">
        <v>45362</v>
      </c>
      <c r="C31" s="140" t="s">
        <v>227</v>
      </c>
      <c r="D31" s="140" t="s">
        <v>246</v>
      </c>
      <c r="E31" s="155" t="s">
        <v>245</v>
      </c>
      <c r="F31" s="157" t="s">
        <v>244</v>
      </c>
      <c r="G31" s="137" t="s">
        <v>243</v>
      </c>
      <c r="H31" s="136" t="s">
        <v>242</v>
      </c>
    </row>
    <row r="32" spans="1:8" ht="15.75">
      <c r="A32" s="156"/>
      <c r="B32" s="141">
        <v>45161</v>
      </c>
      <c r="C32" s="140" t="s">
        <v>227</v>
      </c>
      <c r="D32" s="140" t="s">
        <v>241</v>
      </c>
      <c r="E32" s="139" t="s">
        <v>240</v>
      </c>
      <c r="F32" s="137" t="s">
        <v>239</v>
      </c>
      <c r="G32" s="137"/>
      <c r="H32" s="136"/>
    </row>
    <row r="33" spans="1:8">
      <c r="A33" s="147"/>
      <c r="B33" s="154">
        <v>44958</v>
      </c>
      <c r="C33" s="136" t="s">
        <v>227</v>
      </c>
      <c r="D33" s="140" t="s">
        <v>236</v>
      </c>
      <c r="E33" s="144" t="s">
        <v>238</v>
      </c>
      <c r="F33" s="137" t="s">
        <v>237</v>
      </c>
      <c r="G33" s="153" t="s">
        <v>224</v>
      </c>
      <c r="H33" s="136"/>
    </row>
    <row r="34" spans="1:8">
      <c r="A34" s="147"/>
      <c r="B34" s="154">
        <v>45488</v>
      </c>
      <c r="C34" s="136" t="s">
        <v>227</v>
      </c>
      <c r="D34" s="140" t="s">
        <v>236</v>
      </c>
      <c r="E34" s="142" t="s">
        <v>235</v>
      </c>
      <c r="F34" s="137" t="s">
        <v>234</v>
      </c>
      <c r="G34" s="153" t="s">
        <v>224</v>
      </c>
      <c r="H34" s="136"/>
    </row>
    <row r="35" spans="1:8">
      <c r="A35" s="147"/>
      <c r="B35" s="154">
        <v>45120</v>
      </c>
      <c r="C35" s="136" t="s">
        <v>227</v>
      </c>
      <c r="D35" s="140" t="s">
        <v>37</v>
      </c>
      <c r="E35" s="144" t="s">
        <v>233</v>
      </c>
      <c r="F35" s="137" t="s">
        <v>232</v>
      </c>
      <c r="G35" s="153" t="s">
        <v>202</v>
      </c>
      <c r="H35" s="136" t="s">
        <v>231</v>
      </c>
    </row>
    <row r="36" spans="1:8">
      <c r="A36" s="147"/>
      <c r="B36" s="141">
        <v>45310</v>
      </c>
      <c r="C36" s="140" t="s">
        <v>227</v>
      </c>
      <c r="D36" s="140" t="s">
        <v>230</v>
      </c>
      <c r="E36" s="155" t="s">
        <v>229</v>
      </c>
      <c r="F36" s="137" t="s">
        <v>203</v>
      </c>
      <c r="G36" s="137"/>
      <c r="H36" s="136" t="s">
        <v>228</v>
      </c>
    </row>
    <row r="37" spans="1:8">
      <c r="A37" s="147"/>
      <c r="B37" s="154"/>
      <c r="C37" s="136" t="s">
        <v>227</v>
      </c>
      <c r="D37" s="140" t="s">
        <v>226</v>
      </c>
      <c r="E37" s="144" t="s">
        <v>225</v>
      </c>
      <c r="F37" s="150" t="s">
        <v>201</v>
      </c>
      <c r="G37" s="153" t="s">
        <v>224</v>
      </c>
      <c r="H37" s="136" t="s">
        <v>223</v>
      </c>
    </row>
    <row r="38" spans="1:8">
      <c r="A38" s="147"/>
      <c r="B38" s="141">
        <v>45481</v>
      </c>
      <c r="C38" s="140" t="s">
        <v>211</v>
      </c>
      <c r="D38" s="140" t="s">
        <v>218</v>
      </c>
      <c r="E38" s="152"/>
      <c r="F38" s="138" t="s">
        <v>217</v>
      </c>
      <c r="G38" s="137" t="s">
        <v>216</v>
      </c>
      <c r="H38" s="136" t="s">
        <v>215</v>
      </c>
    </row>
    <row r="39" spans="1:8">
      <c r="A39" s="147"/>
      <c r="B39" s="141"/>
      <c r="C39" s="140" t="s">
        <v>211</v>
      </c>
      <c r="D39" s="140" t="s">
        <v>482</v>
      </c>
      <c r="E39" s="152" t="s">
        <v>222</v>
      </c>
      <c r="F39" s="138" t="s">
        <v>221</v>
      </c>
      <c r="G39" s="137" t="s">
        <v>220</v>
      </c>
      <c r="H39" s="136" t="s">
        <v>219</v>
      </c>
    </row>
    <row r="40" spans="1:8">
      <c r="A40" s="147"/>
      <c r="B40" s="141"/>
      <c r="C40" s="140" t="s">
        <v>211</v>
      </c>
      <c r="D40" s="140" t="s">
        <v>481</v>
      </c>
      <c r="E40" s="139" t="s">
        <v>214</v>
      </c>
      <c r="F40" s="151" t="s">
        <v>213</v>
      </c>
      <c r="G40" s="137" t="s">
        <v>212</v>
      </c>
      <c r="H40" s="136"/>
    </row>
    <row r="41" spans="1:8">
      <c r="A41" s="147"/>
      <c r="B41" s="141">
        <v>45307</v>
      </c>
      <c r="C41" s="140" t="s">
        <v>211</v>
      </c>
      <c r="D41" s="140" t="s">
        <v>210</v>
      </c>
      <c r="E41" s="139" t="s">
        <v>209</v>
      </c>
      <c r="F41" s="150" t="s">
        <v>208</v>
      </c>
      <c r="G41" s="137" t="s">
        <v>207</v>
      </c>
      <c r="H41" s="136" t="s">
        <v>206</v>
      </c>
    </row>
    <row r="42" spans="1:8">
      <c r="A42" s="147"/>
      <c r="B42" s="141"/>
      <c r="C42" s="140"/>
      <c r="D42" s="140"/>
      <c r="E42" s="139"/>
      <c r="F42" s="151"/>
      <c r="G42" s="137"/>
      <c r="H42" s="136"/>
    </row>
    <row r="43" spans="1:8">
      <c r="A43" s="147"/>
      <c r="B43" s="141"/>
      <c r="C43" s="140"/>
      <c r="D43" s="140"/>
      <c r="E43" s="139"/>
      <c r="F43" s="151"/>
      <c r="G43" s="137"/>
      <c r="H43" s="136"/>
    </row>
    <row r="44" spans="1:8">
      <c r="A44" s="147"/>
      <c r="B44" s="148"/>
      <c r="C44" s="148"/>
      <c r="D44" s="148"/>
      <c r="E44" s="149" t="s">
        <v>104</v>
      </c>
      <c r="F44" s="148"/>
      <c r="G44" s="148"/>
      <c r="H44" s="148"/>
    </row>
    <row r="45" spans="1:8" ht="30">
      <c r="A45" s="147"/>
      <c r="B45" s="145" t="s">
        <v>179</v>
      </c>
      <c r="C45" s="145" t="s">
        <v>178</v>
      </c>
      <c r="D45" s="145" t="s">
        <v>177</v>
      </c>
      <c r="E45" s="145" t="s">
        <v>176</v>
      </c>
      <c r="F45" s="145" t="s">
        <v>175</v>
      </c>
      <c r="G45" s="145" t="s">
        <v>174</v>
      </c>
      <c r="H45" s="145" t="s">
        <v>173</v>
      </c>
    </row>
    <row r="46" spans="1:8">
      <c r="A46" s="147"/>
      <c r="B46" s="141">
        <v>45435</v>
      </c>
      <c r="C46" s="140" t="s">
        <v>104</v>
      </c>
      <c r="D46" s="140" t="s">
        <v>205</v>
      </c>
      <c r="E46" s="144" t="s">
        <v>204</v>
      </c>
      <c r="F46" s="138" t="s">
        <v>203</v>
      </c>
      <c r="G46" s="143" t="s">
        <v>202</v>
      </c>
      <c r="H46" s="142" t="s">
        <v>201</v>
      </c>
    </row>
    <row r="47" spans="1:8">
      <c r="B47" s="141">
        <v>45033</v>
      </c>
      <c r="C47" s="140" t="s">
        <v>104</v>
      </c>
      <c r="D47" s="140" t="s">
        <v>183</v>
      </c>
      <c r="E47" s="139" t="s">
        <v>182</v>
      </c>
      <c r="F47" s="138" t="s">
        <v>200</v>
      </c>
      <c r="G47" s="137" t="s">
        <v>199</v>
      </c>
      <c r="H47" s="136" t="s">
        <v>198</v>
      </c>
    </row>
    <row r="48" spans="1:8">
      <c r="B48" s="141">
        <v>45043</v>
      </c>
      <c r="C48" s="140" t="s">
        <v>104</v>
      </c>
      <c r="D48" s="140" t="s">
        <v>197</v>
      </c>
      <c r="E48" s="139" t="s">
        <v>196</v>
      </c>
      <c r="F48" s="138">
        <v>1059</v>
      </c>
      <c r="G48" s="137" t="s">
        <v>195</v>
      </c>
      <c r="H48" s="136" t="s">
        <v>194</v>
      </c>
    </row>
    <row r="49" spans="2:8">
      <c r="B49" s="141">
        <v>45505</v>
      </c>
      <c r="C49" s="140" t="s">
        <v>104</v>
      </c>
      <c r="D49" s="140" t="s">
        <v>193</v>
      </c>
      <c r="E49" s="139" t="s">
        <v>192</v>
      </c>
      <c r="F49" s="146" t="s">
        <v>191</v>
      </c>
      <c r="G49" s="137" t="s">
        <v>190</v>
      </c>
      <c r="H49" s="136" t="s">
        <v>189</v>
      </c>
    </row>
    <row r="50" spans="2:8">
      <c r="B50" s="141">
        <v>45554</v>
      </c>
      <c r="C50" s="140" t="s">
        <v>104</v>
      </c>
      <c r="D50" s="140" t="s">
        <v>188</v>
      </c>
      <c r="E50" s="139" t="s">
        <v>187</v>
      </c>
      <c r="F50" s="138" t="s">
        <v>186</v>
      </c>
      <c r="G50" s="137" t="s">
        <v>185</v>
      </c>
      <c r="H50" s="136" t="s">
        <v>184</v>
      </c>
    </row>
    <row r="51" spans="2:8">
      <c r="B51" s="141">
        <v>45434</v>
      </c>
      <c r="C51" s="140" t="s">
        <v>104</v>
      </c>
      <c r="D51" s="140" t="s">
        <v>183</v>
      </c>
      <c r="E51" s="139" t="s">
        <v>182</v>
      </c>
      <c r="F51" s="138" t="s">
        <v>181</v>
      </c>
      <c r="G51" s="143" t="s">
        <v>180</v>
      </c>
      <c r="H51" s="136"/>
    </row>
  </sheetData>
  <sortState xmlns:xlrd2="http://schemas.microsoft.com/office/spreadsheetml/2017/richdata2" ref="B7:H43">
    <sortCondition ref="C7:C43"/>
    <sortCondition ref="D7:D43"/>
    <sortCondition ref="B7:B43"/>
  </sortState>
  <mergeCells count="3">
    <mergeCell ref="B2:H2"/>
    <mergeCell ref="B3:H3"/>
    <mergeCell ref="B4:H4"/>
  </mergeCells>
  <hyperlinks>
    <hyperlink ref="E10" r:id="rId1" xr:uid="{CD134F04-310E-44F6-B44A-66006C586F7E}"/>
    <hyperlink ref="E11" r:id="rId2" xr:uid="{316C68FE-C838-45FE-9D78-165EEE5E04B8}"/>
    <hyperlink ref="F14" r:id="rId3" xr:uid="{394DD981-918A-48CF-96B0-DCBC7595388F}"/>
    <hyperlink ref="F19" r:id="rId4" xr:uid="{F85819CA-7082-43C3-8267-53EB38E390F5}"/>
    <hyperlink ref="E15" r:id="rId5" xr:uid="{563A33EA-F9B7-405F-9AB0-463835EFE7C5}"/>
    <hyperlink ref="H15" r:id="rId6" xr:uid="{1E86A68D-F6A8-420E-903F-36B3B24BFD4C}"/>
    <hyperlink ref="E22" r:id="rId7" xr:uid="{B780AB40-3AF1-4896-BE8D-92427D037E0B}"/>
    <hyperlink ref="H22" r:id="rId8" xr:uid="{86307F2C-9AE9-4F73-806E-19980B3B2A96}"/>
    <hyperlink ref="E33" r:id="rId9" xr:uid="{90BE773A-8379-406F-86CB-792B02D24504}"/>
    <hyperlink ref="E35" r:id="rId10" xr:uid="{4CD716F5-88A2-4674-BD64-C1BB041BCCFC}"/>
    <hyperlink ref="E37" r:id="rId11" xr:uid="{99C592C9-A9AF-4F61-8065-479BD84A392B}"/>
    <hyperlink ref="E9" r:id="rId12" xr:uid="{4376FBE8-5C3F-49F2-B9E8-E979CD7AD2BC}"/>
    <hyperlink ref="E23" r:id="rId13" xr:uid="{F4A9C769-59AB-4648-89E3-49DF58A3FE44}"/>
    <hyperlink ref="F23" r:id="rId14" xr:uid="{666C313F-FD1C-4344-B691-82EB5AA99557}"/>
    <hyperlink ref="E29" r:id="rId15" xr:uid="{DA667023-8543-48B8-B612-6A6AF8596CE5}"/>
    <hyperlink ref="F26" r:id="rId16" xr:uid="{33C12D7C-4905-427F-A4D1-0872044911A6}"/>
    <hyperlink ref="E30" r:id="rId17" xr:uid="{844A19A5-6439-42F5-BFF1-A915301475BB}"/>
    <hyperlink ref="F41" r:id="rId18" xr:uid="{AA2498F7-1B69-4C11-B53F-344E5A472B86}"/>
    <hyperlink ref="E36" r:id="rId19" xr:uid="{60D5364A-490A-46E5-915B-6A4CF7F82BEC}"/>
    <hyperlink ref="E24" r:id="rId20" xr:uid="{8DDFBC6A-E6F7-4826-AC9B-CA09736822A4}"/>
    <hyperlink ref="F24" r:id="rId21" xr:uid="{F3D13E97-AD50-4511-A798-48D44765E0E1}"/>
    <hyperlink ref="E13" r:id="rId22" xr:uid="{5F58DD4A-362B-49DA-80B0-5F67A908079A}"/>
    <hyperlink ref="F13" r:id="rId23" xr:uid="{DDDAE82B-BADF-4453-8DF7-0D4D96EBFBB1}"/>
    <hyperlink ref="H46" r:id="rId24" xr:uid="{C93E83C3-A7C0-427B-A7F1-EEF6D7077361}"/>
    <hyperlink ref="E27" r:id="rId25" xr:uid="{EA069124-87FA-4680-BC41-5E12FE24811E}"/>
    <hyperlink ref="E34" r:id="rId26" xr:uid="{3DE9FD65-209E-4DCD-B359-DEC611D8388C}"/>
    <hyperlink ref="F49" r:id="rId27" xr:uid="{B128F160-2956-406C-A412-DF3C4AADC16B}"/>
    <hyperlink ref="F20" r:id="rId28" xr:uid="{4FB6C81B-47A0-4A89-97D9-A86AB12B5EFF}"/>
  </hyperlinks>
  <pageMargins left="0.7" right="0.7" top="0.75" bottom="0.75" header="0.3" footer="0.3"/>
  <drawing r:id="rId29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B2C9-F8FA-479C-83E2-ADA359B03DB3}">
  <sheetPr codeName="Hoja2">
    <tabColor theme="1"/>
  </sheetPr>
  <dimension ref="A1:F34"/>
  <sheetViews>
    <sheetView showGridLines="0" workbookViewId="0">
      <pane ySplit="6" topLeftCell="A28" activePane="bottomLeft" state="frozen"/>
      <selection pane="bottomLeft" activeCell="E32" sqref="E32"/>
    </sheetView>
  </sheetViews>
  <sheetFormatPr baseColWidth="10" defaultRowHeight="15"/>
  <cols>
    <col min="1" max="1" width="2.33203125" customWidth="1"/>
    <col min="2" max="2" width="10.5546875" bestFit="1" customWidth="1"/>
    <col min="3" max="3" width="12" bestFit="1" customWidth="1"/>
    <col min="4" max="4" width="38.6640625" bestFit="1" customWidth="1"/>
    <col min="5" max="5" width="18.21875" bestFit="1" customWidth="1"/>
    <col min="6" max="6" width="25.21875" bestFit="1" customWidth="1"/>
  </cols>
  <sheetData>
    <row r="1" spans="1:6" ht="15.75">
      <c r="A1" s="171"/>
      <c r="B1" s="189"/>
      <c r="C1" s="188"/>
      <c r="D1" s="171"/>
      <c r="E1" s="190"/>
      <c r="F1" s="171"/>
    </row>
    <row r="2" spans="1:6" ht="23.25">
      <c r="A2" s="171"/>
      <c r="B2" s="346" t="s">
        <v>315</v>
      </c>
      <c r="C2" s="346"/>
      <c r="D2" s="346"/>
      <c r="E2" s="346"/>
      <c r="F2" s="346"/>
    </row>
    <row r="3" spans="1:6" ht="20.25">
      <c r="A3" s="171"/>
      <c r="B3" s="347" t="s">
        <v>376</v>
      </c>
      <c r="C3" s="347"/>
      <c r="D3" s="347"/>
      <c r="E3" s="347"/>
      <c r="F3" s="347"/>
    </row>
    <row r="4" spans="1:6" ht="18.75">
      <c r="A4" s="171"/>
      <c r="B4" s="348">
        <v>45357</v>
      </c>
      <c r="C4" s="348"/>
      <c r="D4" s="348"/>
      <c r="E4" s="348"/>
      <c r="F4" s="348"/>
    </row>
    <row r="5" spans="1:6" ht="15.75">
      <c r="A5" s="171"/>
      <c r="B5" s="189"/>
      <c r="C5" s="188"/>
      <c r="D5" s="171"/>
      <c r="E5" s="187"/>
      <c r="F5" s="171"/>
    </row>
    <row r="6" spans="1:6" ht="15.75">
      <c r="A6" s="171"/>
      <c r="B6" s="145" t="s">
        <v>375</v>
      </c>
      <c r="C6" s="145" t="s">
        <v>374</v>
      </c>
      <c r="D6" s="145" t="s">
        <v>9</v>
      </c>
      <c r="E6" s="145" t="s">
        <v>373</v>
      </c>
      <c r="F6" s="145" t="s">
        <v>92</v>
      </c>
    </row>
    <row r="7" spans="1:6" ht="15.75">
      <c r="A7" s="171"/>
      <c r="B7" s="178"/>
      <c r="C7" s="177" t="s">
        <v>372</v>
      </c>
      <c r="D7" s="175" t="s">
        <v>371</v>
      </c>
      <c r="E7" s="179"/>
      <c r="F7" s="175"/>
    </row>
    <row r="8" spans="1:6" ht="15.75">
      <c r="A8" s="171"/>
      <c r="B8" s="178"/>
      <c r="C8" s="177" t="s">
        <v>370</v>
      </c>
      <c r="D8" s="175" t="s">
        <v>369</v>
      </c>
      <c r="E8" s="179"/>
      <c r="F8" s="175"/>
    </row>
    <row r="9" spans="1:6" ht="15.75">
      <c r="A9" s="171"/>
      <c r="B9" s="178"/>
      <c r="C9" s="177" t="s">
        <v>368</v>
      </c>
      <c r="D9" s="175" t="s">
        <v>367</v>
      </c>
      <c r="E9" s="179" t="s">
        <v>366</v>
      </c>
      <c r="F9" s="175"/>
    </row>
    <row r="10" spans="1:6" ht="15.75">
      <c r="A10" s="171"/>
      <c r="B10" s="178"/>
      <c r="C10" s="177" t="s">
        <v>365</v>
      </c>
      <c r="D10" s="175" t="s">
        <v>364</v>
      </c>
      <c r="E10" s="179"/>
      <c r="F10" s="175"/>
    </row>
    <row r="11" spans="1:6" ht="15.75">
      <c r="A11" s="171"/>
      <c r="B11" s="178"/>
      <c r="C11" s="177" t="s">
        <v>363</v>
      </c>
      <c r="D11" s="175" t="s">
        <v>362</v>
      </c>
      <c r="E11" s="179" t="s">
        <v>361</v>
      </c>
      <c r="F11" s="175"/>
    </row>
    <row r="12" spans="1:6" ht="15.75">
      <c r="A12" s="171"/>
      <c r="B12" s="178"/>
      <c r="C12" s="177" t="s">
        <v>360</v>
      </c>
      <c r="D12" s="175" t="s">
        <v>359</v>
      </c>
      <c r="E12" s="179" t="s">
        <v>358</v>
      </c>
      <c r="F12" s="175"/>
    </row>
    <row r="13" spans="1:6" ht="15.75">
      <c r="A13" s="171"/>
      <c r="B13" s="178"/>
      <c r="C13" s="177" t="s">
        <v>357</v>
      </c>
      <c r="D13" s="175" t="s">
        <v>356</v>
      </c>
      <c r="E13" s="179" t="s">
        <v>355</v>
      </c>
      <c r="F13" s="179"/>
    </row>
    <row r="14" spans="1:6" ht="15.75">
      <c r="A14" s="171"/>
      <c r="B14" s="178"/>
      <c r="C14" s="177" t="s">
        <v>279</v>
      </c>
      <c r="D14" s="175" t="s">
        <v>354</v>
      </c>
      <c r="E14" s="179" t="s">
        <v>353</v>
      </c>
      <c r="F14" s="179" t="s">
        <v>352</v>
      </c>
    </row>
    <row r="15" spans="1:6" ht="15.75">
      <c r="A15" s="171"/>
      <c r="B15" s="178"/>
      <c r="C15" s="177" t="s">
        <v>351</v>
      </c>
      <c r="D15" s="175" t="s">
        <v>350</v>
      </c>
      <c r="E15" s="179" t="s">
        <v>256</v>
      </c>
      <c r="F15" s="175" t="s">
        <v>349</v>
      </c>
    </row>
    <row r="16" spans="1:6" ht="15.75">
      <c r="A16" s="171"/>
      <c r="B16" s="178"/>
      <c r="C16" s="177"/>
      <c r="D16" s="175"/>
      <c r="E16" s="179"/>
      <c r="F16" s="175"/>
    </row>
    <row r="17" spans="1:6" ht="15.75">
      <c r="A17" s="171"/>
      <c r="B17" s="178"/>
      <c r="C17" s="177" t="s">
        <v>317</v>
      </c>
      <c r="D17" s="175" t="s">
        <v>348</v>
      </c>
      <c r="E17" s="179" t="s">
        <v>347</v>
      </c>
      <c r="F17" s="175" t="s">
        <v>346</v>
      </c>
    </row>
    <row r="18" spans="1:6" ht="15.75">
      <c r="A18" s="171"/>
      <c r="B18" s="178"/>
      <c r="C18" s="177"/>
      <c r="D18" s="175"/>
      <c r="E18" s="186"/>
      <c r="F18" s="175"/>
    </row>
    <row r="19" spans="1:6" ht="15.75">
      <c r="A19" s="171"/>
      <c r="B19" s="183">
        <v>44302</v>
      </c>
      <c r="C19" s="182" t="s">
        <v>345</v>
      </c>
      <c r="D19" s="180" t="s">
        <v>344</v>
      </c>
      <c r="E19" s="185" t="s">
        <v>343</v>
      </c>
      <c r="F19" s="184"/>
    </row>
    <row r="20" spans="1:6" ht="15.75">
      <c r="A20" s="171"/>
      <c r="B20" s="183">
        <v>44256</v>
      </c>
      <c r="C20" s="182" t="s">
        <v>342</v>
      </c>
      <c r="D20" s="180" t="s">
        <v>339</v>
      </c>
      <c r="E20" s="181" t="s">
        <v>327</v>
      </c>
      <c r="F20" s="180" t="s">
        <v>341</v>
      </c>
    </row>
    <row r="21" spans="1:6" ht="15.75">
      <c r="A21" s="171"/>
      <c r="B21" s="183">
        <v>44256</v>
      </c>
      <c r="C21" s="182" t="s">
        <v>340</v>
      </c>
      <c r="D21" s="180" t="s">
        <v>339</v>
      </c>
      <c r="E21" s="181" t="s">
        <v>338</v>
      </c>
      <c r="F21" s="180"/>
    </row>
    <row r="22" spans="1:6" ht="15.75">
      <c r="A22" s="171"/>
      <c r="B22" s="178">
        <v>44302</v>
      </c>
      <c r="C22" s="177" t="s">
        <v>337</v>
      </c>
      <c r="D22" s="175" t="s">
        <v>336</v>
      </c>
      <c r="E22" s="176"/>
      <c r="F22" s="175"/>
    </row>
    <row r="23" spans="1:6" ht="15.75">
      <c r="A23" s="171"/>
      <c r="B23" s="178"/>
      <c r="C23" s="177"/>
      <c r="D23" s="175"/>
      <c r="E23" s="176"/>
      <c r="F23" s="175"/>
    </row>
    <row r="24" spans="1:6" ht="15.75">
      <c r="A24" s="171"/>
      <c r="B24" s="327" t="s">
        <v>335</v>
      </c>
      <c r="C24" s="328" t="s">
        <v>334</v>
      </c>
      <c r="D24" s="328" t="s">
        <v>333</v>
      </c>
      <c r="E24" s="329" t="s">
        <v>332</v>
      </c>
      <c r="F24" s="328" t="s">
        <v>492</v>
      </c>
    </row>
    <row r="25" spans="1:6" ht="15.75">
      <c r="A25" s="171"/>
      <c r="B25" s="178" t="s">
        <v>244</v>
      </c>
      <c r="C25" s="177">
        <v>2017</v>
      </c>
      <c r="D25" s="175" t="s">
        <v>111</v>
      </c>
      <c r="E25" s="176" t="s">
        <v>245</v>
      </c>
      <c r="F25" s="175" t="s">
        <v>493</v>
      </c>
    </row>
    <row r="26" spans="1:6" ht="15.75">
      <c r="A26" s="171"/>
      <c r="B26" s="178" t="s">
        <v>489</v>
      </c>
      <c r="C26" s="177">
        <v>2014</v>
      </c>
      <c r="D26" s="175" t="s">
        <v>488</v>
      </c>
      <c r="E26" s="176" t="s">
        <v>490</v>
      </c>
      <c r="F26" s="175" t="s">
        <v>491</v>
      </c>
    </row>
    <row r="27" spans="1:6" ht="15.75">
      <c r="A27" s="171"/>
      <c r="B27" s="170">
        <v>45357</v>
      </c>
      <c r="C27" s="169"/>
      <c r="D27" s="174" t="s">
        <v>331</v>
      </c>
      <c r="E27" s="173"/>
      <c r="F27" s="167"/>
    </row>
    <row r="28" spans="1:6" ht="15.75">
      <c r="A28" s="171"/>
      <c r="B28" s="170">
        <v>45357</v>
      </c>
      <c r="C28" s="169" t="s">
        <v>330</v>
      </c>
      <c r="D28" s="167" t="s">
        <v>486</v>
      </c>
      <c r="E28" s="172" t="s">
        <v>329</v>
      </c>
      <c r="F28" s="167" t="s">
        <v>328</v>
      </c>
    </row>
    <row r="29" spans="1:6" ht="15.75">
      <c r="A29" s="171"/>
      <c r="B29" s="170">
        <v>45357</v>
      </c>
      <c r="C29" s="169" t="s">
        <v>330</v>
      </c>
      <c r="D29" s="167" t="s">
        <v>484</v>
      </c>
      <c r="E29" s="172" t="s">
        <v>287</v>
      </c>
      <c r="F29" s="326">
        <v>475869</v>
      </c>
    </row>
    <row r="30" spans="1:6" ht="15.75">
      <c r="A30" s="171"/>
      <c r="B30" s="170">
        <v>45357</v>
      </c>
      <c r="C30" s="169" t="s">
        <v>261</v>
      </c>
      <c r="D30" s="167" t="s">
        <v>487</v>
      </c>
      <c r="E30" s="172" t="s">
        <v>327</v>
      </c>
      <c r="F30" s="167" t="s">
        <v>326</v>
      </c>
    </row>
    <row r="31" spans="1:6" ht="15.75">
      <c r="A31" s="171"/>
      <c r="B31" s="170">
        <v>45357</v>
      </c>
      <c r="C31" s="169" t="s">
        <v>261</v>
      </c>
      <c r="D31" s="167" t="s">
        <v>485</v>
      </c>
      <c r="E31" s="172" t="s">
        <v>258</v>
      </c>
      <c r="F31" s="167"/>
    </row>
    <row r="32" spans="1:6" ht="15.75">
      <c r="A32" s="171"/>
      <c r="B32" s="170">
        <v>45357</v>
      </c>
      <c r="C32" s="169" t="s">
        <v>325</v>
      </c>
      <c r="D32" s="167" t="s">
        <v>111</v>
      </c>
      <c r="E32" s="168" t="s">
        <v>324</v>
      </c>
      <c r="F32" s="167" t="s">
        <v>323</v>
      </c>
    </row>
    <row r="33" spans="1:6" ht="15.75">
      <c r="A33" s="171"/>
      <c r="B33" s="170">
        <v>45357</v>
      </c>
      <c r="C33" s="169" t="s">
        <v>322</v>
      </c>
      <c r="D33" s="167" t="s">
        <v>321</v>
      </c>
      <c r="E33" s="168" t="s">
        <v>320</v>
      </c>
      <c r="F33" s="167" t="s">
        <v>319</v>
      </c>
    </row>
    <row r="34" spans="1:6" ht="15.75">
      <c r="A34" s="171"/>
      <c r="B34" s="170">
        <v>45357</v>
      </c>
      <c r="C34" s="169" t="s">
        <v>318</v>
      </c>
      <c r="D34" s="167" t="s">
        <v>317</v>
      </c>
      <c r="E34" s="168" t="s">
        <v>316</v>
      </c>
      <c r="F34" s="167"/>
    </row>
  </sheetData>
  <mergeCells count="3"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DACB-C2F9-4C78-9242-2647AC242475}">
  <sheetPr codeName="Hoja3"/>
  <dimension ref="B2:G35"/>
  <sheetViews>
    <sheetView showGridLines="0" workbookViewId="0">
      <selection activeCell="E2" sqref="E2"/>
    </sheetView>
  </sheetViews>
  <sheetFormatPr baseColWidth="10" defaultRowHeight="15"/>
  <cols>
    <col min="1" max="1" width="3.88671875" customWidth="1"/>
    <col min="2" max="2" width="4.109375" customWidth="1"/>
    <col min="3" max="3" width="20.77734375" customWidth="1"/>
    <col min="4" max="4" width="15.77734375" customWidth="1"/>
    <col min="5" max="5" width="13.33203125" customWidth="1"/>
    <col min="6" max="6" width="15.77734375" customWidth="1"/>
    <col min="7" max="7" width="3.21875" customWidth="1"/>
  </cols>
  <sheetData>
    <row r="2" spans="2:7" ht="18">
      <c r="B2" s="7"/>
      <c r="C2" s="109" t="s">
        <v>125</v>
      </c>
      <c r="D2" s="110"/>
      <c r="E2" s="133" t="s">
        <v>145</v>
      </c>
      <c r="F2" s="7"/>
      <c r="G2" s="7"/>
    </row>
    <row r="3" spans="2:7" ht="18.75" thickBot="1">
      <c r="B3" s="7"/>
      <c r="C3" s="109"/>
      <c r="D3" s="110"/>
      <c r="E3" s="111"/>
      <c r="F3" s="7"/>
      <c r="G3" s="7"/>
    </row>
    <row r="4" spans="2:7" ht="18">
      <c r="B4" s="115"/>
      <c r="C4" s="116"/>
      <c r="D4" s="117"/>
      <c r="E4" s="118"/>
      <c r="F4" s="116"/>
      <c r="G4" s="119"/>
    </row>
    <row r="5" spans="2:7" ht="18">
      <c r="B5" s="120"/>
      <c r="C5" s="7" t="s">
        <v>126</v>
      </c>
      <c r="D5" s="121" t="s">
        <v>127</v>
      </c>
      <c r="E5" s="112"/>
      <c r="F5" s="7"/>
      <c r="G5" s="122"/>
    </row>
    <row r="6" spans="2:7" ht="18">
      <c r="B6" s="120"/>
      <c r="C6" s="7" t="s">
        <v>128</v>
      </c>
      <c r="D6" s="121" t="s">
        <v>129</v>
      </c>
      <c r="E6" s="112"/>
      <c r="F6" s="7"/>
      <c r="G6" s="122"/>
    </row>
    <row r="7" spans="2:7" ht="18">
      <c r="B7" s="120"/>
      <c r="C7" s="7" t="s">
        <v>130</v>
      </c>
      <c r="D7" s="110" t="s">
        <v>111</v>
      </c>
      <c r="E7" s="112"/>
      <c r="F7" s="7"/>
      <c r="G7" s="122"/>
    </row>
    <row r="8" spans="2:7" ht="18">
      <c r="B8" s="120"/>
      <c r="C8" s="7" t="s">
        <v>131</v>
      </c>
      <c r="D8" s="110" t="s">
        <v>132</v>
      </c>
      <c r="E8" s="112"/>
      <c r="F8" s="7"/>
      <c r="G8" s="122"/>
    </row>
    <row r="9" spans="2:7" ht="18">
      <c r="B9" s="120"/>
      <c r="C9" s="7"/>
      <c r="D9" s="110"/>
      <c r="E9" s="112"/>
      <c r="F9" s="7"/>
      <c r="G9" s="122"/>
    </row>
    <row r="10" spans="2:7" ht="18.75" thickBot="1">
      <c r="B10" s="120"/>
      <c r="C10" s="123"/>
      <c r="D10" s="110"/>
      <c r="E10" s="7" t="s">
        <v>133</v>
      </c>
      <c r="F10" s="113"/>
      <c r="G10" s="122"/>
    </row>
    <row r="11" spans="2:7" ht="19.5" thickTop="1" thickBot="1">
      <c r="B11" s="124"/>
      <c r="C11" s="125"/>
      <c r="D11" s="126"/>
      <c r="E11" s="127"/>
      <c r="F11" s="125"/>
      <c r="G11" s="128"/>
    </row>
    <row r="12" spans="2:7" ht="18">
      <c r="B12" s="123"/>
      <c r="C12" s="123"/>
      <c r="D12" s="129"/>
      <c r="E12" s="130"/>
      <c r="F12" s="123"/>
      <c r="G12" s="123"/>
    </row>
    <row r="13" spans="2:7" ht="18.75" thickBot="1">
      <c r="B13" s="123"/>
      <c r="C13" s="123"/>
      <c r="D13" s="129"/>
      <c r="E13" s="130"/>
      <c r="F13" s="123"/>
      <c r="G13" s="123"/>
    </row>
    <row r="14" spans="2:7" ht="18">
      <c r="B14" s="115"/>
      <c r="C14" s="116"/>
      <c r="D14" s="117"/>
      <c r="E14" s="118"/>
      <c r="F14" s="116"/>
      <c r="G14" s="119"/>
    </row>
    <row r="15" spans="2:7" ht="18">
      <c r="B15" s="120"/>
      <c r="C15" s="7" t="s">
        <v>126</v>
      </c>
      <c r="D15" s="121" t="s">
        <v>134</v>
      </c>
      <c r="E15" s="112"/>
      <c r="F15" s="7"/>
      <c r="G15" s="122"/>
    </row>
    <row r="16" spans="2:7" ht="18">
      <c r="B16" s="120"/>
      <c r="C16" s="7" t="s">
        <v>128</v>
      </c>
      <c r="D16" s="121" t="s">
        <v>135</v>
      </c>
      <c r="E16" s="112"/>
      <c r="F16" s="7"/>
      <c r="G16" s="122"/>
    </row>
    <row r="17" spans="2:7" ht="18">
      <c r="B17" s="120"/>
      <c r="C17" s="7" t="s">
        <v>130</v>
      </c>
      <c r="D17" s="110" t="s">
        <v>136</v>
      </c>
      <c r="E17" s="112"/>
      <c r="F17" s="7"/>
      <c r="G17" s="122"/>
    </row>
    <row r="18" spans="2:7" ht="18">
      <c r="B18" s="120"/>
      <c r="C18" s="7" t="s">
        <v>131</v>
      </c>
      <c r="D18" s="110" t="s">
        <v>137</v>
      </c>
      <c r="E18" s="112"/>
      <c r="F18" s="7"/>
      <c r="G18" s="122"/>
    </row>
    <row r="19" spans="2:7" ht="18">
      <c r="B19" s="120"/>
      <c r="C19" s="7"/>
      <c r="D19" s="110"/>
      <c r="E19" s="112"/>
      <c r="F19" s="7"/>
      <c r="G19" s="122"/>
    </row>
    <row r="20" spans="2:7" ht="18.75" thickBot="1">
      <c r="B20" s="120"/>
      <c r="C20" s="7"/>
      <c r="D20" s="110"/>
      <c r="E20" s="7" t="s">
        <v>133</v>
      </c>
      <c r="F20" s="113"/>
      <c r="G20" s="122"/>
    </row>
    <row r="21" spans="2:7" ht="19.5" thickTop="1" thickBot="1">
      <c r="B21" s="124"/>
      <c r="C21" s="125"/>
      <c r="D21" s="126"/>
      <c r="E21" s="127"/>
      <c r="F21" s="125"/>
      <c r="G21" s="128"/>
    </row>
    <row r="22" spans="2:7" ht="18">
      <c r="B22" s="7"/>
      <c r="C22" s="7"/>
      <c r="D22" s="110"/>
      <c r="E22" s="112"/>
      <c r="F22" s="7"/>
      <c r="G22" s="7"/>
    </row>
    <row r="23" spans="2:7" ht="18.75" thickBot="1">
      <c r="B23" s="7"/>
      <c r="C23" s="7"/>
      <c r="D23" s="110"/>
      <c r="E23" s="112"/>
      <c r="F23" s="7"/>
      <c r="G23" s="7"/>
    </row>
    <row r="24" spans="2:7" ht="18">
      <c r="B24" s="115"/>
      <c r="C24" s="116"/>
      <c r="D24" s="117"/>
      <c r="E24" s="118"/>
      <c r="F24" s="116"/>
      <c r="G24" s="119"/>
    </row>
    <row r="25" spans="2:7" ht="18">
      <c r="B25" s="120"/>
      <c r="C25" s="7" t="s">
        <v>126</v>
      </c>
      <c r="D25" s="121" t="s">
        <v>138</v>
      </c>
      <c r="E25" s="112"/>
      <c r="F25" s="7"/>
      <c r="G25" s="122"/>
    </row>
    <row r="26" spans="2:7" ht="18">
      <c r="B26" s="120"/>
      <c r="C26" s="7" t="s">
        <v>128</v>
      </c>
      <c r="D26" s="121" t="s">
        <v>139</v>
      </c>
      <c r="E26" s="112"/>
      <c r="F26" s="7"/>
      <c r="G26" s="122"/>
    </row>
    <row r="27" spans="2:7" ht="18">
      <c r="B27" s="120"/>
      <c r="C27" s="7" t="s">
        <v>130</v>
      </c>
      <c r="D27" s="110" t="s">
        <v>144</v>
      </c>
      <c r="E27" s="112"/>
      <c r="F27" s="7"/>
      <c r="G27" s="122"/>
    </row>
    <row r="28" spans="2:7" ht="18">
      <c r="B28" s="120"/>
      <c r="C28" s="7" t="s">
        <v>131</v>
      </c>
      <c r="D28" s="110" t="s">
        <v>140</v>
      </c>
      <c r="E28" s="112"/>
      <c r="F28" s="7"/>
      <c r="G28" s="122"/>
    </row>
    <row r="29" spans="2:7" ht="18">
      <c r="B29" s="120"/>
      <c r="C29" s="7"/>
      <c r="D29" s="110"/>
      <c r="E29" s="112"/>
      <c r="F29" s="7"/>
      <c r="G29" s="122"/>
    </row>
    <row r="30" spans="2:7" ht="18.75" thickBot="1">
      <c r="B30" s="120"/>
      <c r="C30" s="7"/>
      <c r="D30" s="110"/>
      <c r="E30" s="7" t="s">
        <v>133</v>
      </c>
      <c r="F30" s="113"/>
      <c r="G30" s="122"/>
    </row>
    <row r="31" spans="2:7" ht="19.5" thickTop="1" thickBot="1">
      <c r="B31" s="124"/>
      <c r="C31" s="125"/>
      <c r="D31" s="126"/>
      <c r="E31" s="127"/>
      <c r="F31" s="125"/>
      <c r="G31" s="128"/>
    </row>
    <row r="32" spans="2:7" ht="18">
      <c r="B32" s="7"/>
      <c r="C32" s="7"/>
      <c r="D32" s="110"/>
      <c r="E32" s="112"/>
      <c r="F32" s="7"/>
      <c r="G32" s="7"/>
    </row>
    <row r="33" spans="2:7" ht="18">
      <c r="B33" s="7"/>
      <c r="C33" s="7"/>
      <c r="D33" s="110"/>
      <c r="E33" s="112"/>
      <c r="F33" s="7"/>
      <c r="G33" s="7"/>
    </row>
    <row r="34" spans="2:7" ht="18">
      <c r="B34" s="114" t="str">
        <f>REPT("-",120)</f>
        <v>------------------------------------------------------------------------------------------------------------------------</v>
      </c>
      <c r="C34" s="7"/>
      <c r="D34" s="110"/>
      <c r="E34" s="112"/>
      <c r="F34" s="7"/>
      <c r="G34" s="7"/>
    </row>
    <row r="35" spans="2:7" ht="18">
      <c r="B35" s="7"/>
      <c r="C35" s="7"/>
      <c r="D35" s="110"/>
      <c r="E35" s="112"/>
      <c r="F35" s="7"/>
      <c r="G35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C8E9-29B2-454D-A726-60E56F8D2CC3}">
  <sheetPr codeName="Hoja9"/>
  <dimension ref="A1:L29"/>
  <sheetViews>
    <sheetView showGridLines="0" zoomScale="80" zoomScaleNormal="80" workbookViewId="0">
      <selection activeCell="I8" sqref="I8"/>
    </sheetView>
  </sheetViews>
  <sheetFormatPr baseColWidth="10" defaultRowHeight="15"/>
  <cols>
    <col min="1" max="1" width="2.21875" customWidth="1"/>
    <col min="2" max="12" width="14.77734375" customWidth="1"/>
  </cols>
  <sheetData>
    <row r="1" spans="1:12">
      <c r="A1" s="1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0.25">
      <c r="A2" s="1"/>
      <c r="B2" s="349" t="s">
        <v>0</v>
      </c>
      <c r="C2" s="349"/>
      <c r="D2" s="349"/>
      <c r="E2" s="349"/>
      <c r="F2" s="349"/>
      <c r="G2" s="349"/>
      <c r="H2" s="349"/>
      <c r="I2" s="349"/>
      <c r="J2" s="349"/>
      <c r="K2" s="349"/>
      <c r="L2" s="349"/>
    </row>
    <row r="3" spans="1:12" ht="18">
      <c r="A3" s="1"/>
      <c r="B3" s="350" t="s">
        <v>50</v>
      </c>
      <c r="C3" s="350"/>
      <c r="D3" s="350"/>
      <c r="E3" s="350"/>
      <c r="F3" s="350"/>
      <c r="G3" s="350"/>
      <c r="H3" s="350"/>
      <c r="I3" s="350"/>
      <c r="J3" s="350"/>
      <c r="K3" s="350"/>
      <c r="L3" s="350"/>
    </row>
    <row r="4" spans="1:12" ht="18">
      <c r="A4" s="1"/>
      <c r="B4" s="351" t="s">
        <v>51</v>
      </c>
      <c r="C4" s="351"/>
      <c r="D4" s="351"/>
      <c r="E4" s="351"/>
      <c r="F4" s="351"/>
      <c r="G4" s="351"/>
      <c r="H4" s="351"/>
      <c r="I4" s="351"/>
      <c r="J4" s="351"/>
      <c r="K4" s="351"/>
      <c r="L4" s="351"/>
    </row>
    <row r="5" spans="1:12">
      <c r="A5" s="1"/>
      <c r="B5" s="352">
        <v>45659</v>
      </c>
      <c r="C5" s="352"/>
      <c r="D5" s="352"/>
      <c r="E5" s="352"/>
      <c r="F5" s="352"/>
      <c r="G5" s="352"/>
      <c r="H5" s="352"/>
      <c r="I5" s="352"/>
      <c r="J5" s="352"/>
      <c r="K5" s="352"/>
      <c r="L5" s="352"/>
    </row>
    <row r="6" spans="1:12" ht="15.75" thickBot="1">
      <c r="A6" s="1"/>
      <c r="B6" s="19" t="s">
        <v>20</v>
      </c>
      <c r="C6" s="19" t="s">
        <v>13</v>
      </c>
      <c r="D6" s="19" t="s">
        <v>52</v>
      </c>
      <c r="E6" s="19" t="s">
        <v>45</v>
      </c>
      <c r="F6" s="19" t="s">
        <v>47</v>
      </c>
      <c r="G6" s="19" t="s">
        <v>25</v>
      </c>
      <c r="H6" s="19" t="s">
        <v>53</v>
      </c>
      <c r="I6" s="19" t="s">
        <v>15</v>
      </c>
      <c r="J6" s="19" t="s">
        <v>18</v>
      </c>
      <c r="K6" s="19" t="s">
        <v>27</v>
      </c>
      <c r="L6" s="19" t="s">
        <v>23</v>
      </c>
    </row>
    <row r="7" spans="1:12">
      <c r="A7" s="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>
      <c r="A8" s="1"/>
      <c r="B8" s="17" t="s">
        <v>54</v>
      </c>
      <c r="C8" s="18" t="s">
        <v>154</v>
      </c>
      <c r="D8" s="17" t="s">
        <v>55</v>
      </c>
      <c r="E8" s="17" t="s">
        <v>151</v>
      </c>
      <c r="F8" s="18" t="s">
        <v>57</v>
      </c>
      <c r="G8" s="18" t="s">
        <v>28</v>
      </c>
      <c r="H8" s="18" t="s">
        <v>160</v>
      </c>
      <c r="I8" s="91" t="s">
        <v>510</v>
      </c>
      <c r="J8" s="17" t="s">
        <v>19</v>
      </c>
      <c r="K8" s="18" t="s">
        <v>39</v>
      </c>
      <c r="L8" s="18" t="s">
        <v>24</v>
      </c>
    </row>
    <row r="9" spans="1:12">
      <c r="A9" s="1"/>
      <c r="B9" s="17" t="s">
        <v>21</v>
      </c>
      <c r="C9" s="18" t="s">
        <v>155</v>
      </c>
      <c r="D9" s="17" t="s">
        <v>56</v>
      </c>
      <c r="E9" s="17" t="s">
        <v>152</v>
      </c>
      <c r="F9" s="18" t="s">
        <v>60</v>
      </c>
      <c r="G9" s="18" t="s">
        <v>30</v>
      </c>
      <c r="H9" s="18" t="s">
        <v>58</v>
      </c>
      <c r="I9" s="91" t="s">
        <v>16</v>
      </c>
      <c r="J9" s="17" t="s">
        <v>33</v>
      </c>
      <c r="K9" s="18" t="s">
        <v>169</v>
      </c>
      <c r="L9" s="18" t="s">
        <v>40</v>
      </c>
    </row>
    <row r="10" spans="1:12">
      <c r="A10" s="1"/>
      <c r="B10" s="17" t="s">
        <v>59</v>
      </c>
      <c r="C10" s="18" t="s">
        <v>156</v>
      </c>
      <c r="D10" s="16"/>
      <c r="E10" s="17" t="s">
        <v>150</v>
      </c>
      <c r="F10" s="18" t="s">
        <v>48</v>
      </c>
      <c r="G10" s="18" t="s">
        <v>29</v>
      </c>
      <c r="H10" s="18" t="s">
        <v>61</v>
      </c>
      <c r="I10" s="91" t="s">
        <v>17</v>
      </c>
      <c r="J10" s="17" t="s">
        <v>31</v>
      </c>
      <c r="K10" s="18" t="s">
        <v>168</v>
      </c>
      <c r="L10" s="18" t="s">
        <v>38</v>
      </c>
    </row>
    <row r="11" spans="1:12">
      <c r="A11" s="1"/>
      <c r="B11" s="17" t="s">
        <v>34</v>
      </c>
      <c r="C11" s="18" t="s">
        <v>426</v>
      </c>
      <c r="D11" s="16"/>
      <c r="E11" s="17" t="s">
        <v>153</v>
      </c>
      <c r="F11" s="18" t="s">
        <v>159</v>
      </c>
      <c r="G11" s="18" t="s">
        <v>26</v>
      </c>
      <c r="H11" s="18" t="s">
        <v>62</v>
      </c>
      <c r="I11" s="90"/>
      <c r="J11" s="16"/>
      <c r="K11" s="18" t="s">
        <v>122</v>
      </c>
      <c r="L11" s="18" t="s">
        <v>44</v>
      </c>
    </row>
    <row r="12" spans="1:12">
      <c r="A12" s="1"/>
      <c r="B12" s="17" t="s">
        <v>43</v>
      </c>
      <c r="C12" s="18" t="s">
        <v>157</v>
      </c>
      <c r="D12" s="16"/>
      <c r="E12" s="16"/>
      <c r="F12" s="18" t="s">
        <v>64</v>
      </c>
      <c r="G12" s="16"/>
      <c r="H12" s="16"/>
      <c r="I12" s="16"/>
      <c r="J12" s="16"/>
      <c r="K12" s="18" t="s">
        <v>35</v>
      </c>
      <c r="L12" s="18" t="s">
        <v>46</v>
      </c>
    </row>
    <row r="13" spans="1:12">
      <c r="A13" s="1"/>
      <c r="B13" s="17" t="s">
        <v>22</v>
      </c>
      <c r="C13" s="18" t="s">
        <v>158</v>
      </c>
      <c r="D13" s="16"/>
      <c r="E13" s="16"/>
      <c r="F13" s="18" t="s">
        <v>63</v>
      </c>
      <c r="G13" s="16"/>
      <c r="H13" s="16"/>
      <c r="I13" s="16"/>
      <c r="J13" s="16"/>
      <c r="K13" s="91" t="s">
        <v>121</v>
      </c>
      <c r="L13" s="18" t="s">
        <v>49</v>
      </c>
    </row>
    <row r="14" spans="1:12">
      <c r="A14" s="1"/>
      <c r="B14" s="17" t="s">
        <v>65</v>
      </c>
      <c r="C14" s="18" t="s">
        <v>424</v>
      </c>
      <c r="D14" s="16"/>
      <c r="E14" s="16"/>
      <c r="F14" s="16"/>
      <c r="G14" s="16"/>
      <c r="H14" s="16"/>
      <c r="I14" s="16"/>
      <c r="J14" s="16"/>
      <c r="K14" s="18" t="s">
        <v>32</v>
      </c>
      <c r="L14" s="18" t="s">
        <v>66</v>
      </c>
    </row>
    <row r="15" spans="1:12">
      <c r="A15" s="1"/>
      <c r="B15" s="16"/>
      <c r="C15" s="18" t="s">
        <v>425</v>
      </c>
      <c r="D15" s="16"/>
      <c r="E15" s="16"/>
      <c r="F15" s="16"/>
      <c r="G15" s="16"/>
      <c r="H15" s="16"/>
      <c r="I15" s="16"/>
      <c r="J15" s="16"/>
      <c r="K15" s="18" t="s">
        <v>167</v>
      </c>
      <c r="L15" s="18" t="s">
        <v>68</v>
      </c>
    </row>
    <row r="16" spans="1:12">
      <c r="A16" s="1"/>
      <c r="B16" s="16"/>
      <c r="C16" s="18" t="s">
        <v>420</v>
      </c>
      <c r="D16" s="16"/>
      <c r="E16" s="16"/>
      <c r="F16" s="16"/>
      <c r="G16" s="16"/>
      <c r="H16" s="16"/>
      <c r="I16" s="16"/>
      <c r="J16" s="16"/>
      <c r="K16" s="18" t="s">
        <v>36</v>
      </c>
      <c r="L16" s="18" t="s">
        <v>42</v>
      </c>
    </row>
    <row r="17" spans="1:12">
      <c r="A17" s="1"/>
      <c r="B17" s="16"/>
      <c r="C17" s="18" t="s">
        <v>423</v>
      </c>
      <c r="D17" s="16"/>
      <c r="E17" s="16"/>
      <c r="F17" s="16"/>
      <c r="G17" s="16"/>
      <c r="H17" s="16"/>
      <c r="I17" s="16"/>
      <c r="J17" s="16"/>
      <c r="K17" s="18" t="s">
        <v>67</v>
      </c>
      <c r="L17" s="18" t="s">
        <v>41</v>
      </c>
    </row>
    <row r="18" spans="1:12">
      <c r="A18" s="1"/>
      <c r="B18" s="16"/>
      <c r="C18" s="18" t="s">
        <v>421</v>
      </c>
      <c r="D18" s="16"/>
      <c r="E18" s="16"/>
      <c r="F18" s="16"/>
      <c r="G18" s="16"/>
      <c r="H18" s="16"/>
      <c r="I18" s="16"/>
      <c r="J18" s="16"/>
      <c r="K18" s="18" t="s">
        <v>69</v>
      </c>
      <c r="L18" s="18" t="s">
        <v>70</v>
      </c>
    </row>
    <row r="19" spans="1:12">
      <c r="A19" s="1"/>
      <c r="B19" s="16"/>
      <c r="C19" s="18" t="s">
        <v>422</v>
      </c>
      <c r="D19" s="16"/>
      <c r="E19" s="16"/>
      <c r="F19" s="16"/>
      <c r="G19" s="16"/>
      <c r="H19" s="16"/>
      <c r="I19" s="16"/>
      <c r="J19" s="16"/>
      <c r="K19" s="18" t="s">
        <v>166</v>
      </c>
      <c r="L19" s="16"/>
    </row>
    <row r="20" spans="1:12">
      <c r="A20" s="1"/>
      <c r="B20" s="16"/>
      <c r="C20" s="16"/>
      <c r="D20" s="16"/>
      <c r="E20" s="16"/>
      <c r="F20" s="16"/>
      <c r="G20" s="16"/>
      <c r="H20" s="16"/>
      <c r="I20" s="16"/>
      <c r="J20" s="16"/>
      <c r="K20" s="18" t="s">
        <v>165</v>
      </c>
      <c r="L20" s="16"/>
    </row>
    <row r="21" spans="1:12">
      <c r="A21" s="1"/>
      <c r="B21" s="16"/>
      <c r="C21" s="16"/>
      <c r="D21" s="16"/>
      <c r="E21" s="16"/>
      <c r="F21" s="16"/>
      <c r="G21" s="16"/>
      <c r="H21" s="16"/>
      <c r="I21" s="16"/>
      <c r="J21" s="16"/>
      <c r="K21" s="18" t="s">
        <v>147</v>
      </c>
      <c r="L21" s="16"/>
    </row>
    <row r="22" spans="1:12">
      <c r="A22" s="1"/>
      <c r="B22" s="16"/>
      <c r="C22" s="16"/>
      <c r="D22" s="16"/>
      <c r="E22" s="16"/>
      <c r="F22" s="16"/>
      <c r="G22" s="16"/>
      <c r="H22" s="16"/>
      <c r="I22" s="16"/>
      <c r="J22" s="16"/>
      <c r="K22" s="18" t="s">
        <v>161</v>
      </c>
      <c r="L22" s="16"/>
    </row>
    <row r="23" spans="1:12">
      <c r="A23" s="1"/>
      <c r="B23" s="16"/>
      <c r="C23" s="16"/>
      <c r="D23" s="16"/>
      <c r="E23" s="16"/>
      <c r="F23" s="16"/>
      <c r="G23" s="16"/>
      <c r="H23" s="16"/>
      <c r="I23" s="16"/>
      <c r="J23" s="16"/>
      <c r="K23" s="18" t="s">
        <v>162</v>
      </c>
      <c r="L23" s="16"/>
    </row>
    <row r="24" spans="1:12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8" t="s">
        <v>123</v>
      </c>
      <c r="L24" s="16"/>
    </row>
    <row r="25" spans="1:12">
      <c r="A25" s="1"/>
      <c r="B25" s="16"/>
      <c r="C25" s="16"/>
      <c r="D25" s="16"/>
      <c r="E25" s="16"/>
      <c r="F25" s="16"/>
      <c r="G25" s="16"/>
      <c r="H25" s="16"/>
      <c r="I25" s="16"/>
      <c r="J25" s="16"/>
      <c r="K25" s="91" t="s">
        <v>163</v>
      </c>
      <c r="L25" s="16"/>
    </row>
    <row r="26" spans="1:12">
      <c r="C26" s="16"/>
      <c r="I26" s="16"/>
      <c r="K26" s="91" t="s">
        <v>164</v>
      </c>
    </row>
    <row r="27" spans="1:12">
      <c r="K27" s="18" t="s">
        <v>37</v>
      </c>
    </row>
    <row r="28" spans="1:12">
      <c r="K28" s="16"/>
    </row>
    <row r="29" spans="1:12">
      <c r="K29" s="16"/>
    </row>
  </sheetData>
  <sortState xmlns:xlrd2="http://schemas.microsoft.com/office/spreadsheetml/2017/richdata2" ref="C8:C19">
    <sortCondition ref="C8:C19"/>
  </sortState>
  <mergeCells count="4">
    <mergeCell ref="B2:L2"/>
    <mergeCell ref="B3:L3"/>
    <mergeCell ref="B4:L4"/>
    <mergeCell ref="B5:L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3838-2CAC-4538-AAC2-513B89275CB9}">
  <sheetPr codeName="Hoja5" filterMode="1"/>
  <dimension ref="A1:K103"/>
  <sheetViews>
    <sheetView workbookViewId="0">
      <pane ySplit="6" topLeftCell="A7" activePane="bottomLeft" state="frozen"/>
      <selection pane="bottomLeft" activeCell="G65" sqref="G65"/>
    </sheetView>
  </sheetViews>
  <sheetFormatPr baseColWidth="10" defaultRowHeight="15"/>
  <cols>
    <col min="1" max="1" width="1.88671875" customWidth="1"/>
    <col min="2" max="2" width="16.77734375" bestFit="1" customWidth="1"/>
    <col min="3" max="4" width="11" bestFit="1" customWidth="1"/>
    <col min="5" max="6" width="12" bestFit="1" customWidth="1"/>
    <col min="7" max="7" width="11.88671875" customWidth="1"/>
    <col min="8" max="8" width="11" bestFit="1" customWidth="1"/>
    <col min="9" max="9" width="12.77734375" bestFit="1" customWidth="1"/>
    <col min="10" max="10" width="23.33203125" bestFit="1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47"/>
    </row>
    <row r="2" spans="1:10" ht="20.25">
      <c r="A2" s="1"/>
      <c r="B2" s="353" t="s">
        <v>71</v>
      </c>
      <c r="C2" s="353"/>
      <c r="D2" s="353"/>
      <c r="E2" s="353"/>
      <c r="F2" s="353"/>
      <c r="G2" s="353"/>
      <c r="H2" s="353"/>
      <c r="I2" s="353"/>
      <c r="J2" s="353"/>
    </row>
    <row r="3" spans="1:10" ht="18">
      <c r="A3" s="1"/>
      <c r="B3" s="354" t="s">
        <v>1</v>
      </c>
      <c r="C3" s="354"/>
      <c r="D3" s="354"/>
      <c r="E3" s="354"/>
      <c r="F3" s="354"/>
      <c r="G3" s="354"/>
      <c r="H3" s="354"/>
      <c r="I3" s="354"/>
      <c r="J3" s="354"/>
    </row>
    <row r="4" spans="1:10" ht="18">
      <c r="A4" s="1"/>
      <c r="B4" s="355" t="s">
        <v>85</v>
      </c>
      <c r="C4" s="355"/>
      <c r="D4" s="355"/>
      <c r="E4" s="355"/>
      <c r="F4" s="355"/>
      <c r="G4" s="355"/>
      <c r="H4" s="355"/>
      <c r="I4" s="355"/>
      <c r="J4" s="355"/>
    </row>
    <row r="5" spans="1:10">
      <c r="A5" s="1"/>
      <c r="B5" s="356">
        <v>45677</v>
      </c>
      <c r="C5" s="356"/>
      <c r="D5" s="356"/>
      <c r="E5" s="356"/>
      <c r="F5" s="356"/>
      <c r="G5" s="356"/>
      <c r="H5" s="356"/>
      <c r="I5" s="356"/>
      <c r="J5" s="356"/>
    </row>
    <row r="6" spans="1:10" ht="25.5">
      <c r="A6" s="1"/>
      <c r="B6" s="12" t="s">
        <v>86</v>
      </c>
      <c r="C6" s="48" t="s">
        <v>87</v>
      </c>
      <c r="D6" s="48" t="s">
        <v>88</v>
      </c>
      <c r="E6" s="49" t="s">
        <v>89</v>
      </c>
      <c r="F6" s="48" t="s">
        <v>90</v>
      </c>
      <c r="G6" s="48" t="s">
        <v>80</v>
      </c>
      <c r="H6" s="50">
        <f>SUBTOTAL(9,H7:H103)</f>
        <v>24059</v>
      </c>
      <c r="I6" s="51" t="s">
        <v>91</v>
      </c>
      <c r="J6" s="48" t="s">
        <v>92</v>
      </c>
    </row>
    <row r="7" spans="1:10" ht="15.75" hidden="1">
      <c r="A7" s="1"/>
      <c r="B7" s="52" t="s">
        <v>25</v>
      </c>
      <c r="C7" s="3">
        <f>SUM(C13:C16)</f>
        <v>14568.19</v>
      </c>
      <c r="D7" s="3">
        <f t="shared" ref="D7:G7" si="0">SUM(D13:D16)</f>
        <v>63080.28</v>
      </c>
      <c r="E7" s="3">
        <f t="shared" si="0"/>
        <v>58272.76</v>
      </c>
      <c r="F7" s="3">
        <f t="shared" si="0"/>
        <v>61766.99</v>
      </c>
      <c r="G7" s="3">
        <f t="shared" si="0"/>
        <v>-3494.2299999999968</v>
      </c>
      <c r="H7" s="3"/>
      <c r="I7" s="47"/>
      <c r="J7" s="1"/>
    </row>
    <row r="8" spans="1:10" ht="15.75" hidden="1">
      <c r="A8" s="1"/>
      <c r="B8" s="52" t="s">
        <v>93</v>
      </c>
      <c r="C8" s="3">
        <f>C19+C29+C34+C41+C50+C57+C63+C69+C91</f>
        <v>13645.970000000001</v>
      </c>
      <c r="D8" s="3">
        <f>D19+D29+D34+D41+D50+D57+D63+D69+D91</f>
        <v>59352.7762</v>
      </c>
      <c r="E8" s="3">
        <f>E19+E29+E34+E41+E50+E57+E63+E69+E91</f>
        <v>54583.880000000005</v>
      </c>
      <c r="F8" s="3">
        <f>F19+F29+F34+F41+F50+F57+F63+F69+F91</f>
        <v>-54881.2</v>
      </c>
      <c r="G8" s="3">
        <f>G19+G29+G34+G41+G50+G57+G63+G69+G91</f>
        <v>-1197.3199999999995</v>
      </c>
      <c r="H8" s="3"/>
      <c r="I8" s="47"/>
      <c r="J8" s="1"/>
    </row>
    <row r="9" spans="1:10" ht="15.75" hidden="1">
      <c r="A9" s="1"/>
      <c r="B9" s="52" t="s">
        <v>94</v>
      </c>
      <c r="C9" s="3">
        <f>C7-C8</f>
        <v>922.21999999999935</v>
      </c>
      <c r="D9" s="3">
        <f t="shared" ref="D9:G9" si="1">D7-D8</f>
        <v>3727.5037999999986</v>
      </c>
      <c r="E9" s="3">
        <f t="shared" si="1"/>
        <v>3688.8799999999974</v>
      </c>
      <c r="F9" s="3">
        <f t="shared" si="1"/>
        <v>116648.19</v>
      </c>
      <c r="G9" s="3">
        <f t="shared" si="1"/>
        <v>-2296.9099999999971</v>
      </c>
      <c r="H9" s="3"/>
      <c r="I9" s="47"/>
      <c r="J9" s="1" t="s">
        <v>171</v>
      </c>
    </row>
    <row r="10" spans="1:10" ht="15.75" hidden="1">
      <c r="A10" s="1"/>
      <c r="B10" s="53"/>
      <c r="C10" s="54"/>
      <c r="D10" s="55" t="s">
        <v>95</v>
      </c>
      <c r="E10" s="56">
        <f>WEEKNUM(B5,2)</f>
        <v>4</v>
      </c>
      <c r="F10" s="54"/>
      <c r="G10" s="54"/>
      <c r="H10" s="54"/>
      <c r="I10" s="57"/>
      <c r="J10" s="54"/>
    </row>
    <row r="11" spans="1:10" ht="15.75" hidden="1">
      <c r="A11" s="1"/>
      <c r="B11" s="1"/>
      <c r="C11" s="3"/>
      <c r="D11" s="3"/>
      <c r="E11" s="58"/>
      <c r="F11" s="3"/>
      <c r="G11" s="3"/>
      <c r="H11" s="3"/>
      <c r="I11" s="47"/>
      <c r="J11" s="59"/>
    </row>
    <row r="12" spans="1:10" ht="15.75" hidden="1">
      <c r="A12" s="1"/>
      <c r="B12" s="60" t="s">
        <v>25</v>
      </c>
      <c r="C12" s="61">
        <f>SUM(C13:C16)</f>
        <v>14568.19</v>
      </c>
      <c r="D12" s="61">
        <v>53109.918600000005</v>
      </c>
      <c r="E12" s="61">
        <f>SUM(E13:E16)</f>
        <v>58272.76</v>
      </c>
      <c r="F12" s="61">
        <f>SUM(F13:F16)</f>
        <v>61766.99</v>
      </c>
      <c r="G12" s="61">
        <f>SUM(G13:G16)</f>
        <v>-3494.2299999999968</v>
      </c>
      <c r="H12" s="61"/>
      <c r="I12" s="62"/>
      <c r="J12" s="63"/>
    </row>
    <row r="13" spans="1:10" hidden="1">
      <c r="A13" s="1"/>
      <c r="B13" s="1" t="s">
        <v>28</v>
      </c>
      <c r="C13" s="3">
        <v>2078.52</v>
      </c>
      <c r="D13" s="3">
        <v>9000</v>
      </c>
      <c r="E13" s="3">
        <f>C13*$E$10</f>
        <v>8314.08</v>
      </c>
      <c r="F13" s="3">
        <f>SUMIF(DIARIO_2025!$E$7:$E$5725,PRESUPUESTO!B13,DIARIO_2025!$H$7:$H$5725)+SUMIF(DIARIO_2025!$E$7:$E$5725,PRESUPUESTO!B13,DIARIO_2025!$I$7:$I$5725)</f>
        <v>9000</v>
      </c>
      <c r="G13" s="3">
        <f t="shared" ref="G13:G16" si="2">E13-F13</f>
        <v>-685.92000000000007</v>
      </c>
      <c r="H13" s="3"/>
      <c r="I13" s="47"/>
      <c r="J13" s="64" t="s">
        <v>96</v>
      </c>
    </row>
    <row r="14" spans="1:10" hidden="1">
      <c r="A14" s="1"/>
      <c r="B14" s="1" t="s">
        <v>30</v>
      </c>
      <c r="C14" s="3">
        <v>7000</v>
      </c>
      <c r="D14" s="3">
        <v>30310</v>
      </c>
      <c r="E14" s="3">
        <f t="shared" ref="E14:E16" si="3">C14*$E$10</f>
        <v>28000</v>
      </c>
      <c r="F14" s="3">
        <f>SUMIF(DIARIO_2025!$E$7:$E$5725,PRESUPUESTO!B14,DIARIO_2025!$H$7:$H$5725)+SUMIF(DIARIO_2025!$E$7:$E$5725,PRESUPUESTO!B14,DIARIO_2025!$I$7:$I$5725)</f>
        <v>28000</v>
      </c>
      <c r="G14" s="3">
        <f t="shared" si="2"/>
        <v>0</v>
      </c>
      <c r="H14" s="3"/>
      <c r="I14" s="47"/>
      <c r="J14" s="64" t="s">
        <v>97</v>
      </c>
    </row>
    <row r="15" spans="1:10" hidden="1">
      <c r="A15" s="1"/>
      <c r="B15" s="1" t="s">
        <v>29</v>
      </c>
      <c r="C15" s="3">
        <v>550.4</v>
      </c>
      <c r="D15" s="3">
        <v>2383.25</v>
      </c>
      <c r="E15" s="3">
        <f t="shared" si="3"/>
        <v>2201.6</v>
      </c>
      <c r="F15" s="3">
        <f>SUMIF(DIARIO_2025!$E$7:$E$5725,PRESUPUESTO!B15,DIARIO_2025!$H$7:$H$5725)+SUMIF(DIARIO_2025!$E$7:$E$5725,PRESUPUESTO!B15,DIARIO_2025!$I$7:$I$5725)</f>
        <v>2383.3200000000002</v>
      </c>
      <c r="G15" s="3">
        <f t="shared" si="2"/>
        <v>-181.72000000000025</v>
      </c>
      <c r="H15" s="3"/>
      <c r="I15" s="47"/>
      <c r="J15" s="64" t="s">
        <v>96</v>
      </c>
    </row>
    <row r="16" spans="1:10" hidden="1">
      <c r="A16" s="1"/>
      <c r="B16" s="65" t="s">
        <v>26</v>
      </c>
      <c r="C16" s="66">
        <v>4939.2700000000004</v>
      </c>
      <c r="D16" s="66">
        <v>21387.03</v>
      </c>
      <c r="E16" s="66">
        <f t="shared" si="3"/>
        <v>19757.080000000002</v>
      </c>
      <c r="F16" s="66">
        <f>SUMIF(DIARIO_2025!$E$7:$E$5725,PRESUPUESTO!B16,DIARIO_2025!$H$7:$H$5725)+SUMIF(DIARIO_2025!$E$7:$E$5725,PRESUPUESTO!B16,DIARIO_2025!$I$7:$I$5725)</f>
        <v>22383.67</v>
      </c>
      <c r="G16" s="66">
        <f t="shared" si="2"/>
        <v>-2626.5899999999965</v>
      </c>
      <c r="H16" s="66"/>
      <c r="I16" s="67"/>
      <c r="J16" s="68" t="s">
        <v>96</v>
      </c>
    </row>
    <row r="17" spans="1:10" hidden="1">
      <c r="A17" s="1"/>
      <c r="B17" s="69"/>
      <c r="C17" s="70"/>
      <c r="D17" s="70"/>
      <c r="E17" s="70"/>
      <c r="F17" s="70"/>
      <c r="G17" s="70"/>
      <c r="H17" s="70"/>
      <c r="I17" s="71"/>
      <c r="J17" s="72"/>
    </row>
    <row r="18" spans="1:10" ht="15.75" hidden="1">
      <c r="A18" s="1"/>
      <c r="B18" s="1"/>
      <c r="C18" s="3"/>
      <c r="D18" s="3"/>
      <c r="E18" s="58"/>
      <c r="F18" s="3"/>
      <c r="G18" s="3"/>
      <c r="H18" s="3"/>
      <c r="I18" s="47"/>
      <c r="J18" s="59"/>
    </row>
    <row r="19" spans="1:10" ht="15.75" hidden="1">
      <c r="A19" s="1"/>
      <c r="B19" s="60" t="s">
        <v>20</v>
      </c>
      <c r="C19" s="61">
        <f>SUM(C20:C26)</f>
        <v>759.72</v>
      </c>
      <c r="D19" s="61">
        <f t="shared" ref="D19:G19" si="4">SUM(D20:D26)</f>
        <v>3292.67</v>
      </c>
      <c r="E19" s="61">
        <f t="shared" si="4"/>
        <v>3038.88</v>
      </c>
      <c r="F19" s="61">
        <f t="shared" si="4"/>
        <v>-7248</v>
      </c>
      <c r="G19" s="61">
        <f t="shared" si="4"/>
        <v>-4209.119999999999</v>
      </c>
      <c r="H19" s="61"/>
      <c r="I19" s="62"/>
      <c r="J19" s="63"/>
    </row>
    <row r="20" spans="1:10" hidden="1">
      <c r="A20" s="1"/>
      <c r="B20" s="1" t="s">
        <v>54</v>
      </c>
      <c r="C20" s="3">
        <v>50.04</v>
      </c>
      <c r="D20" s="3">
        <v>216.67</v>
      </c>
      <c r="E20" s="3">
        <f t="shared" ref="E20:E26" si="5">C20*$E$10</f>
        <v>200.16</v>
      </c>
      <c r="F20" s="3">
        <f>SUMIF(DIARIO_2025!$E$7:$E$5725,PRESUPUESTO!B20,DIARIO_2025!$H$7:$H$5725)+SUMIF(DIARIO_2025!$E$7:$E$5725,PRESUPUESTO!B20,DIARIO_2025!$I$7:$I$5725)</f>
        <v>0</v>
      </c>
      <c r="G20" s="3">
        <f t="shared" ref="G20:G26" si="6">E20+F20</f>
        <v>200.16</v>
      </c>
      <c r="H20" s="3">
        <v>2600</v>
      </c>
      <c r="I20" s="47">
        <v>45960</v>
      </c>
      <c r="J20" s="64" t="s">
        <v>98</v>
      </c>
    </row>
    <row r="21" spans="1:10">
      <c r="A21" s="1"/>
      <c r="B21" s="1" t="s">
        <v>21</v>
      </c>
      <c r="C21" s="3">
        <v>300</v>
      </c>
      <c r="D21" s="3">
        <v>1300</v>
      </c>
      <c r="E21" s="3">
        <f t="shared" si="5"/>
        <v>1200</v>
      </c>
      <c r="F21" s="3">
        <f>SUMIF(DIARIO_2025!$E$7:$E$5725,PRESUPUESTO!B21,DIARIO_2025!$H$7:$H$5725)+SUMIF(DIARIO_2025!$E$7:$E$5725,PRESUPUESTO!B21,DIARIO_2025!$I$7:$I$5725)</f>
        <v>-305</v>
      </c>
      <c r="G21" s="3">
        <f t="shared" si="6"/>
        <v>895</v>
      </c>
      <c r="H21" s="3">
        <v>300</v>
      </c>
      <c r="I21" s="47">
        <v>45675</v>
      </c>
      <c r="J21" s="64" t="s">
        <v>18</v>
      </c>
    </row>
    <row r="22" spans="1:10" hidden="1">
      <c r="A22" s="1"/>
      <c r="B22" s="1" t="s">
        <v>59</v>
      </c>
      <c r="C22" s="3"/>
      <c r="D22" s="3"/>
      <c r="E22" s="3">
        <f t="shared" si="5"/>
        <v>0</v>
      </c>
      <c r="F22" s="3">
        <f>SUMIF(DIARIO_2025!$E$7:$E$5725,PRESUPUESTO!B22,DIARIO_2025!$H$7:$H$5725)+SUMIF(DIARIO_2025!$E$7:$E$5725,PRESUPUESTO!B22,DIARIO_2025!$I$7:$I$5725)</f>
        <v>0</v>
      </c>
      <c r="G22" s="3">
        <f t="shared" si="6"/>
        <v>0</v>
      </c>
      <c r="H22" s="3"/>
      <c r="I22" s="47">
        <v>45980</v>
      </c>
      <c r="J22" s="64" t="s">
        <v>146</v>
      </c>
    </row>
    <row r="23" spans="1:10" hidden="1">
      <c r="A23" s="1"/>
      <c r="B23" s="1" t="s">
        <v>34</v>
      </c>
      <c r="C23" s="3">
        <v>19.3</v>
      </c>
      <c r="D23" s="3">
        <v>84</v>
      </c>
      <c r="E23" s="3">
        <f t="shared" si="5"/>
        <v>77.2</v>
      </c>
      <c r="F23" s="3">
        <f>SUMIF(DIARIO_2025!$E$7:$E$5725,PRESUPUESTO!B23,DIARIO_2025!$H$7:$H$5725)+SUMIF(DIARIO_2025!$E$7:$E$5725,PRESUPUESTO!B23,DIARIO_2025!$I$7:$I$5725)</f>
        <v>-923</v>
      </c>
      <c r="G23" s="3">
        <f t="shared" si="6"/>
        <v>-845.8</v>
      </c>
      <c r="H23" s="3">
        <v>1000</v>
      </c>
      <c r="I23" s="47">
        <v>46032</v>
      </c>
      <c r="J23" s="64" t="s">
        <v>99</v>
      </c>
    </row>
    <row r="24" spans="1:10">
      <c r="A24" s="1"/>
      <c r="B24" s="1" t="s">
        <v>43</v>
      </c>
      <c r="C24" s="3">
        <v>350</v>
      </c>
      <c r="D24" s="3">
        <v>1517</v>
      </c>
      <c r="E24" s="3">
        <f t="shared" si="5"/>
        <v>1400</v>
      </c>
      <c r="F24" s="3">
        <f>SUMIF(DIARIO_2025!$E$7:$E$5725,PRESUPUESTO!B24,DIARIO_2025!$H$7:$H$5725)+SUMIF(DIARIO_2025!$E$7:$E$5725,PRESUPUESTO!B24,DIARIO_2025!$I$7:$I$5725)</f>
        <v>-6020</v>
      </c>
      <c r="G24" s="3">
        <f t="shared" si="6"/>
        <v>-4620</v>
      </c>
      <c r="H24" s="3">
        <v>2000</v>
      </c>
      <c r="I24" s="47">
        <v>45688</v>
      </c>
      <c r="J24" s="64" t="s">
        <v>472</v>
      </c>
    </row>
    <row r="25" spans="1:10" hidden="1">
      <c r="A25" s="1"/>
      <c r="B25" s="1" t="s">
        <v>22</v>
      </c>
      <c r="C25" s="3"/>
      <c r="D25" s="3"/>
      <c r="E25" s="3">
        <f t="shared" si="5"/>
        <v>0</v>
      </c>
      <c r="F25" s="3">
        <f>SUMIF(DIARIO_2025!$E$7:$E$5725,PRESUPUESTO!B25,DIARIO_2025!$H$7:$H$5725)+SUMIF(DIARIO_2025!$E$7:$E$5725,PRESUPUESTO!B25,DIARIO_2025!$I$7:$I$5725)</f>
        <v>0</v>
      </c>
      <c r="G25" s="3">
        <f t="shared" si="6"/>
        <v>0</v>
      </c>
      <c r="H25" s="3">
        <v>0</v>
      </c>
      <c r="I25" s="73"/>
      <c r="J25" s="64"/>
    </row>
    <row r="26" spans="1:10" hidden="1">
      <c r="A26" s="1"/>
      <c r="B26" s="1" t="s">
        <v>65</v>
      </c>
      <c r="C26" s="3">
        <v>40.380000000000003</v>
      </c>
      <c r="D26" s="3">
        <v>175</v>
      </c>
      <c r="E26" s="3">
        <f t="shared" si="5"/>
        <v>161.52000000000001</v>
      </c>
      <c r="F26" s="3">
        <f>SUMIF(DIARIO_2025!$E$7:$E$5725,PRESUPUESTO!B26,DIARIO_2025!$H$7:$H$5725)+SUMIF(DIARIO_2025!$E$7:$E$5725,PRESUPUESTO!B26,DIARIO_2025!$I$7:$I$5725)</f>
        <v>0</v>
      </c>
      <c r="G26" s="3">
        <f t="shared" si="6"/>
        <v>161.52000000000001</v>
      </c>
      <c r="H26" s="3">
        <v>700</v>
      </c>
      <c r="I26" s="47">
        <v>45700</v>
      </c>
      <c r="J26" s="105" t="s">
        <v>170</v>
      </c>
    </row>
    <row r="27" spans="1:10" hidden="1">
      <c r="A27" s="1"/>
      <c r="B27" s="69"/>
      <c r="C27" s="70"/>
      <c r="D27" s="70"/>
      <c r="E27" s="70"/>
      <c r="F27" s="70"/>
      <c r="G27" s="70"/>
      <c r="H27" s="70"/>
      <c r="I27" s="71"/>
      <c r="J27" s="72"/>
    </row>
    <row r="28" spans="1:10" ht="15.75" hidden="1">
      <c r="A28" s="1"/>
      <c r="B28" s="1"/>
      <c r="C28" s="3"/>
      <c r="D28" s="3"/>
      <c r="E28" s="58"/>
      <c r="F28" s="3"/>
      <c r="G28" s="3"/>
      <c r="H28" s="3"/>
      <c r="I28" s="47"/>
      <c r="J28" s="59"/>
    </row>
    <row r="29" spans="1:10" ht="15.75" hidden="1">
      <c r="A29" s="1"/>
      <c r="B29" s="60" t="s">
        <v>52</v>
      </c>
      <c r="C29" s="61">
        <f t="shared" ref="C29:F29" si="7">SUM(C30:C31)</f>
        <v>300</v>
      </c>
      <c r="D29" s="61">
        <f t="shared" si="7"/>
        <v>1299</v>
      </c>
      <c r="E29" s="61">
        <f t="shared" si="7"/>
        <v>1200</v>
      </c>
      <c r="F29" s="61">
        <f t="shared" si="7"/>
        <v>0</v>
      </c>
      <c r="G29" s="61">
        <f>SUM(G30:G31)</f>
        <v>300</v>
      </c>
      <c r="H29" s="61"/>
      <c r="I29" s="62"/>
      <c r="J29" s="63"/>
    </row>
    <row r="30" spans="1:10" hidden="1">
      <c r="A30" s="1"/>
      <c r="B30" s="1" t="s">
        <v>55</v>
      </c>
      <c r="C30" s="3">
        <v>150</v>
      </c>
      <c r="D30" s="3">
        <v>649.5</v>
      </c>
      <c r="E30" s="3">
        <f t="shared" ref="E30:E31" si="8">C30*$E$10</f>
        <v>600</v>
      </c>
      <c r="F30" s="3">
        <f>SUMIF(DIARIO_2025!$E$7:$E$5725,PRESUPUESTO!B30,DIARIO_2025!$H$7:$H$5725)+SUMIF(DIARIO_2025!$E$7:$E$5725,PRESUPUESTO!B30,DIARIO_2025!$I$7:$I$5725)</f>
        <v>0</v>
      </c>
      <c r="G30" s="3">
        <v>150</v>
      </c>
      <c r="H30" s="3"/>
      <c r="I30" s="47"/>
      <c r="J30" s="64" t="s">
        <v>18</v>
      </c>
    </row>
    <row r="31" spans="1:10" hidden="1">
      <c r="A31" s="1"/>
      <c r="B31" s="65" t="s">
        <v>56</v>
      </c>
      <c r="C31" s="66">
        <v>150</v>
      </c>
      <c r="D31" s="66">
        <v>649.5</v>
      </c>
      <c r="E31" s="66">
        <f t="shared" si="8"/>
        <v>600</v>
      </c>
      <c r="F31" s="66">
        <f>SUMIF(DIARIO_2025!$E$7:$E$5725,PRESUPUESTO!B31,DIARIO_2025!$H$7:$H$5725)+SUMIF(DIARIO_2025!$E$7:$E$5725,PRESUPUESTO!B31,DIARIO_2025!$I$7:$I$5725)</f>
        <v>0</v>
      </c>
      <c r="G31" s="66">
        <v>150</v>
      </c>
      <c r="H31" s="66"/>
      <c r="I31" s="67"/>
      <c r="J31" s="68" t="s">
        <v>18</v>
      </c>
    </row>
    <row r="32" spans="1:10" hidden="1">
      <c r="A32" s="1"/>
      <c r="B32" s="69"/>
      <c r="C32" s="70"/>
      <c r="D32" s="70"/>
      <c r="E32" s="70"/>
      <c r="F32" s="70"/>
      <c r="G32" s="70"/>
      <c r="H32" s="70"/>
      <c r="I32" s="71"/>
      <c r="J32" s="72"/>
    </row>
    <row r="33" spans="1:10" ht="15.75" hidden="1">
      <c r="A33" s="1"/>
      <c r="B33" s="1"/>
      <c r="C33" s="3"/>
      <c r="D33" s="3"/>
      <c r="E33" s="58"/>
      <c r="F33" s="3"/>
      <c r="G33" s="3"/>
      <c r="H33" s="3"/>
      <c r="I33" s="47"/>
      <c r="J33" s="59"/>
    </row>
    <row r="34" spans="1:10" ht="15.75" hidden="1">
      <c r="A34" s="1"/>
      <c r="B34" s="60" t="s">
        <v>45</v>
      </c>
      <c r="C34" s="61">
        <f>SUM(C35:C38)</f>
        <v>897.80000000000007</v>
      </c>
      <c r="D34" s="61">
        <f t="shared" ref="D34:G34" si="9">SUM(D35:D38)</f>
        <v>3890</v>
      </c>
      <c r="E34" s="61">
        <f t="shared" si="9"/>
        <v>3591.2000000000003</v>
      </c>
      <c r="F34" s="61">
        <f t="shared" si="9"/>
        <v>-380</v>
      </c>
      <c r="G34" s="61">
        <f t="shared" si="9"/>
        <v>3211.2000000000003</v>
      </c>
      <c r="H34" s="61"/>
      <c r="I34" s="62"/>
      <c r="J34" s="63"/>
    </row>
    <row r="35" spans="1:10" hidden="1">
      <c r="A35" s="1"/>
      <c r="B35" s="1" t="s">
        <v>150</v>
      </c>
      <c r="C35" s="3">
        <v>260.8</v>
      </c>
      <c r="D35" s="3">
        <v>1130</v>
      </c>
      <c r="E35" s="3">
        <f t="shared" ref="E35:E38" si="10">C35*$E$10</f>
        <v>1043.2</v>
      </c>
      <c r="F35" s="3">
        <f>SUMIF(DIARIO_2025!$E$7:$E$5725,PRESUPUESTO!B35,DIARIO_2025!$H$7:$H$5725)+SUMIF(DIARIO_2025!$E$7:$E$5725,PRESUPUESTO!B35,DIARIO_2025!$I$7:$I$5725)</f>
        <v>-300</v>
      </c>
      <c r="G35" s="3">
        <f t="shared" ref="G35:G38" si="11">E35+F35</f>
        <v>743.2</v>
      </c>
      <c r="H35" s="3"/>
      <c r="I35" s="47"/>
      <c r="J35" s="64" t="s">
        <v>18</v>
      </c>
    </row>
    <row r="36" spans="1:10" hidden="1">
      <c r="A36" s="1"/>
      <c r="B36" s="1" t="s">
        <v>151</v>
      </c>
      <c r="C36" s="3">
        <v>260.8</v>
      </c>
      <c r="D36" s="3">
        <v>1130</v>
      </c>
      <c r="E36" s="3">
        <f t="shared" si="10"/>
        <v>1043.2</v>
      </c>
      <c r="F36" s="3">
        <f>SUMIF(DIARIO_2025!$E$7:$E$5725,PRESUPUESTO!B36,DIARIO_2025!$H$7:$H$5725)+SUMIF(DIARIO_2025!$E$7:$E$5725,PRESUPUESTO!B36,DIARIO_2025!$I$7:$I$5725)</f>
        <v>-100</v>
      </c>
      <c r="G36" s="3">
        <f t="shared" si="11"/>
        <v>943.2</v>
      </c>
      <c r="H36" s="3"/>
      <c r="I36" s="47"/>
      <c r="J36" s="64" t="s">
        <v>18</v>
      </c>
    </row>
    <row r="37" spans="1:10" hidden="1">
      <c r="A37" s="1"/>
      <c r="B37" s="1" t="s">
        <v>153</v>
      </c>
      <c r="C37" s="3">
        <v>260.8</v>
      </c>
      <c r="D37" s="3">
        <v>1130</v>
      </c>
      <c r="E37" s="3">
        <f t="shared" si="10"/>
        <v>1043.2</v>
      </c>
      <c r="F37" s="3">
        <f>SUMIF(DIARIO_2025!$E$7:$E$5725,PRESUPUESTO!B37,DIARIO_2025!$H$7:$H$5725)+SUMIF(DIARIO_2025!$E$7:$E$5725,PRESUPUESTO!B37,DIARIO_2025!$I$7:$I$5725)</f>
        <v>20</v>
      </c>
      <c r="G37" s="3">
        <f t="shared" si="11"/>
        <v>1063.2</v>
      </c>
      <c r="H37" s="3"/>
      <c r="I37" s="47"/>
      <c r="J37" s="64" t="s">
        <v>18</v>
      </c>
    </row>
    <row r="38" spans="1:10" hidden="1">
      <c r="A38" s="1"/>
      <c r="B38" s="65" t="s">
        <v>152</v>
      </c>
      <c r="C38" s="66">
        <v>115.4</v>
      </c>
      <c r="D38" s="66">
        <v>500</v>
      </c>
      <c r="E38" s="66">
        <f t="shared" si="10"/>
        <v>461.6</v>
      </c>
      <c r="F38" s="66">
        <f>SUMIF(DIARIO_2025!$E$7:$E$5725,PRESUPUESTO!B38,DIARIO_2025!$H$7:$H$5725)+SUMIF(DIARIO_2025!$E$7:$E$5725,PRESUPUESTO!B38,DIARIO_2025!$I$7:$I$5725)</f>
        <v>0</v>
      </c>
      <c r="G38" s="66">
        <f t="shared" si="11"/>
        <v>461.6</v>
      </c>
      <c r="H38" s="66"/>
      <c r="I38" s="67"/>
      <c r="J38" s="68" t="s">
        <v>18</v>
      </c>
    </row>
    <row r="39" spans="1:10" hidden="1">
      <c r="A39" s="1"/>
      <c r="B39" s="69"/>
      <c r="C39" s="70"/>
      <c r="D39" s="70"/>
      <c r="E39" s="70"/>
      <c r="F39" s="70"/>
      <c r="G39" s="70"/>
      <c r="H39" s="70"/>
      <c r="I39" s="71"/>
      <c r="J39" s="72"/>
    </row>
    <row r="40" spans="1:10" ht="15.75" hidden="1">
      <c r="A40" s="1"/>
      <c r="B40" s="1"/>
      <c r="C40" s="3"/>
      <c r="D40" s="3"/>
      <c r="E40" s="58"/>
      <c r="F40" s="3"/>
      <c r="G40" s="3"/>
      <c r="H40" s="3"/>
      <c r="I40" s="47"/>
      <c r="J40" s="59"/>
    </row>
    <row r="41" spans="1:10" ht="15.75" hidden="1">
      <c r="A41" s="1"/>
      <c r="B41" s="60" t="s">
        <v>47</v>
      </c>
      <c r="C41" s="61">
        <f>SUM(C42:C47)</f>
        <v>255.3</v>
      </c>
      <c r="D41" s="61">
        <f t="shared" ref="D41:G41" si="12">SUM(D42:D47)</f>
        <v>1110</v>
      </c>
      <c r="E41" s="61">
        <f>SUM(E42:E47)</f>
        <v>1021.2</v>
      </c>
      <c r="F41" s="61">
        <f t="shared" si="12"/>
        <v>0</v>
      </c>
      <c r="G41" s="61">
        <f t="shared" si="12"/>
        <v>1021.2</v>
      </c>
      <c r="H41" s="61"/>
      <c r="I41" s="62"/>
      <c r="J41" s="63"/>
    </row>
    <row r="42" spans="1:10" hidden="1">
      <c r="A42" s="1"/>
      <c r="B42" s="1" t="s">
        <v>159</v>
      </c>
      <c r="C42" s="3">
        <v>23</v>
      </c>
      <c r="D42" s="3">
        <v>100</v>
      </c>
      <c r="E42" s="3">
        <f t="shared" ref="E42:E47" si="13">C42*$E$10</f>
        <v>92</v>
      </c>
      <c r="F42" s="3">
        <f>SUMIF(DIARIO_2025!$E$7:$E$5725,PRESUPUESTO!B42,DIARIO_2025!$H$7:$H$5725)+SUMIF(DIARIO_2025!$E$7:$E$5725,PRESUPUESTO!B42,DIARIO_2025!$I$7:$I$5725)</f>
        <v>0</v>
      </c>
      <c r="G42" s="3">
        <f t="shared" ref="G42:G47" si="14">E42+F42</f>
        <v>92</v>
      </c>
      <c r="H42" s="3"/>
      <c r="I42" s="47"/>
      <c r="J42" s="64"/>
    </row>
    <row r="43" spans="1:10" hidden="1">
      <c r="A43" s="1"/>
      <c r="B43" s="1" t="s">
        <v>57</v>
      </c>
      <c r="C43" s="3">
        <v>36.799999999999997</v>
      </c>
      <c r="D43" s="3">
        <v>160</v>
      </c>
      <c r="E43" s="3">
        <f t="shared" si="13"/>
        <v>147.19999999999999</v>
      </c>
      <c r="F43" s="3">
        <f>SUMIF(DIARIO_2025!$E$7:$E$5725,PRESUPUESTO!B43,DIARIO_2025!$H$7:$H$5725)+SUMIF(DIARIO_2025!$E$7:$E$5725,PRESUPUESTO!B43,DIARIO_2025!$I$7:$I$5725)</f>
        <v>0</v>
      </c>
      <c r="G43" s="3">
        <f t="shared" si="14"/>
        <v>147.19999999999999</v>
      </c>
      <c r="H43" s="3"/>
      <c r="I43" s="47"/>
      <c r="J43" s="64"/>
    </row>
    <row r="44" spans="1:10" hidden="1">
      <c r="A44" s="1"/>
      <c r="B44" s="1" t="s">
        <v>60</v>
      </c>
      <c r="C44" s="3">
        <v>36.799999999999997</v>
      </c>
      <c r="D44" s="3">
        <v>160</v>
      </c>
      <c r="E44" s="3">
        <f t="shared" si="13"/>
        <v>147.19999999999999</v>
      </c>
      <c r="F44" s="3">
        <f>SUMIF(DIARIO_2025!$E$7:$E$5725,PRESUPUESTO!B44,DIARIO_2025!$H$7:$H$5725)+SUMIF(DIARIO_2025!$E$7:$E$5725,PRESUPUESTO!B44,DIARIO_2025!$I$7:$I$5725)</f>
        <v>0</v>
      </c>
      <c r="G44" s="3">
        <f t="shared" si="14"/>
        <v>147.19999999999999</v>
      </c>
      <c r="H44" s="3"/>
      <c r="I44" s="47"/>
      <c r="J44" s="64"/>
    </row>
    <row r="45" spans="1:10" hidden="1">
      <c r="A45" s="1"/>
      <c r="B45" s="1" t="s">
        <v>48</v>
      </c>
      <c r="C45" s="3">
        <v>110.4</v>
      </c>
      <c r="D45" s="3">
        <v>480</v>
      </c>
      <c r="E45" s="3">
        <f t="shared" si="13"/>
        <v>441.6</v>
      </c>
      <c r="F45" s="3">
        <f>SUMIF(DIARIO_2025!$E$7:$E$5725,PRESUPUESTO!B45,DIARIO_2025!$H$7:$H$5725)+SUMIF(DIARIO_2025!$E$7:$E$5725,PRESUPUESTO!B45,DIARIO_2025!$I$7:$I$5725)</f>
        <v>0</v>
      </c>
      <c r="G45" s="3">
        <f t="shared" si="14"/>
        <v>441.6</v>
      </c>
      <c r="H45" s="3"/>
      <c r="I45" s="47"/>
      <c r="J45" s="64"/>
    </row>
    <row r="46" spans="1:10" hidden="1">
      <c r="A46" s="1"/>
      <c r="B46" s="1" t="s">
        <v>63</v>
      </c>
      <c r="C46" s="3">
        <v>11.5</v>
      </c>
      <c r="D46" s="3">
        <v>50</v>
      </c>
      <c r="E46" s="3">
        <f t="shared" si="13"/>
        <v>46</v>
      </c>
      <c r="F46" s="3">
        <f>SUMIF(DIARIO_2025!$E$7:$E$5725,PRESUPUESTO!B46,DIARIO_2025!$H$7:$H$5725)+SUMIF(DIARIO_2025!$E$7:$E$5725,PRESUPUESTO!B46,DIARIO_2025!$I$7:$I$5725)</f>
        <v>0</v>
      </c>
      <c r="G46" s="3">
        <f t="shared" si="14"/>
        <v>46</v>
      </c>
      <c r="H46" s="3"/>
      <c r="I46" s="47"/>
      <c r="J46" s="64"/>
    </row>
    <row r="47" spans="1:10" hidden="1">
      <c r="A47" s="1"/>
      <c r="B47" s="65" t="s">
        <v>64</v>
      </c>
      <c r="C47" s="66">
        <v>36.799999999999997</v>
      </c>
      <c r="D47" s="66">
        <v>160</v>
      </c>
      <c r="E47" s="66">
        <f t="shared" si="13"/>
        <v>147.19999999999999</v>
      </c>
      <c r="F47" s="66">
        <f>SUMIF(DIARIO_2025!$E$7:$E$5725,PRESUPUESTO!B47,DIARIO_2025!$H$7:$H$5725)+SUMIF(DIARIO_2025!$E$7:$E$5725,PRESUPUESTO!B47,DIARIO_2025!$I$7:$I$5725)</f>
        <v>0</v>
      </c>
      <c r="G47" s="66">
        <f t="shared" si="14"/>
        <v>147.19999999999999</v>
      </c>
      <c r="H47" s="66"/>
      <c r="I47" s="67"/>
      <c r="J47" s="68"/>
    </row>
    <row r="48" spans="1:10" hidden="1">
      <c r="A48" s="1"/>
      <c r="B48" s="69"/>
      <c r="C48" s="70"/>
      <c r="D48" s="70"/>
      <c r="E48" s="70"/>
      <c r="F48" s="70"/>
      <c r="G48" s="70"/>
      <c r="H48" s="70"/>
      <c r="I48" s="71"/>
      <c r="J48" s="72"/>
    </row>
    <row r="49" spans="1:10" hidden="1">
      <c r="A49" s="1"/>
      <c r="B49" s="1"/>
      <c r="C49" s="1"/>
      <c r="D49" s="1"/>
      <c r="E49" s="1"/>
      <c r="F49" s="1"/>
      <c r="G49" s="1"/>
      <c r="H49" s="1"/>
      <c r="I49" s="47"/>
      <c r="J49" s="64"/>
    </row>
    <row r="50" spans="1:10" ht="15.75" hidden="1">
      <c r="A50" s="1"/>
      <c r="B50" s="60" t="s">
        <v>53</v>
      </c>
      <c r="C50" s="61">
        <f>SUM(C51:C54)</f>
        <v>505.06</v>
      </c>
      <c r="D50" s="61">
        <f t="shared" ref="D50:G50" si="15">SUM(D51:D54)</f>
        <v>2190</v>
      </c>
      <c r="E50" s="61">
        <f t="shared" si="15"/>
        <v>2020.24</v>
      </c>
      <c r="F50" s="61">
        <f t="shared" si="15"/>
        <v>0</v>
      </c>
      <c r="G50" s="61">
        <f t="shared" si="15"/>
        <v>2020.24</v>
      </c>
      <c r="H50" s="61"/>
      <c r="I50" s="62"/>
      <c r="J50" s="63"/>
    </row>
    <row r="51" spans="1:10" hidden="1">
      <c r="A51" s="1"/>
      <c r="B51" s="1" t="s">
        <v>160</v>
      </c>
      <c r="C51" s="3">
        <v>74</v>
      </c>
      <c r="D51" s="3">
        <v>320</v>
      </c>
      <c r="E51" s="3">
        <f>C51*$E$10</f>
        <v>296</v>
      </c>
      <c r="F51" s="3">
        <f>SUMIF(DIARIO_2025!$E$7:$E$5725,PRESUPUESTO!B51,DIARIO_2025!$H$7:$H$5725)+SUMIF(DIARIO_2025!$E$7:$E$5725,PRESUPUESTO!B51,DIARIO_2025!$I$7:$I$5725)</f>
        <v>0</v>
      </c>
      <c r="G51" s="3">
        <f>E51+F51</f>
        <v>296</v>
      </c>
      <c r="H51" s="3"/>
      <c r="I51" s="47"/>
      <c r="J51" s="64"/>
    </row>
    <row r="52" spans="1:10" hidden="1">
      <c r="A52" s="1"/>
      <c r="B52" s="1" t="s">
        <v>58</v>
      </c>
      <c r="C52" s="3">
        <v>92.38</v>
      </c>
      <c r="D52" s="3">
        <v>400</v>
      </c>
      <c r="E52" s="3">
        <f>C52*$E$10</f>
        <v>369.52</v>
      </c>
      <c r="F52" s="3">
        <f>SUMIF(DIARIO_2025!$E$7:$E$5725,PRESUPUESTO!B53,DIARIO_2025!$H$7:$H$5725)+SUMIF(DIARIO_2025!$E$7:$E$5725,PRESUPUESTO!B53,DIARIO_2025!$I$7:$I$5725)</f>
        <v>0</v>
      </c>
      <c r="G52" s="3">
        <f>E52+F52</f>
        <v>369.52</v>
      </c>
      <c r="H52" s="3"/>
      <c r="I52" s="47"/>
      <c r="J52" s="64"/>
    </row>
    <row r="53" spans="1:10" hidden="1">
      <c r="A53" s="1"/>
      <c r="B53" s="1" t="s">
        <v>61</v>
      </c>
      <c r="C53" s="3">
        <v>143.18</v>
      </c>
      <c r="D53" s="3">
        <v>620</v>
      </c>
      <c r="E53" s="3">
        <f>C53*$E$10</f>
        <v>572.72</v>
      </c>
      <c r="F53" s="3">
        <f>SUMIF(DIARIO_2025!$E$7:$E$5725,PRESUPUESTO!B54,DIARIO_2025!$H$7:$H$5725)+SUMIF(DIARIO_2025!$E$7:$E$5725,PRESUPUESTO!B54,DIARIO_2025!$I$7:$I$5725)</f>
        <v>0</v>
      </c>
      <c r="G53" s="3">
        <f>E53+F53</f>
        <v>572.72</v>
      </c>
      <c r="H53" s="3"/>
      <c r="I53" s="47"/>
      <c r="J53" s="64"/>
    </row>
    <row r="54" spans="1:10" hidden="1">
      <c r="A54" s="1"/>
      <c r="B54" s="65" t="s">
        <v>62</v>
      </c>
      <c r="C54" s="66">
        <v>195.5</v>
      </c>
      <c r="D54" s="66">
        <v>850</v>
      </c>
      <c r="E54" s="66">
        <f>C54*$E$10</f>
        <v>782</v>
      </c>
      <c r="F54" s="66">
        <f>SUMIF(DIARIO_2025!$E$7:$E$5725,PRESUPUESTO!B52,DIARIO_2025!$H$7:$H$5725)+SUMIF(DIARIO_2025!$E$7:$E$5725,PRESUPUESTO!B52,DIARIO_2025!$I$7:$I$5725)</f>
        <v>0</v>
      </c>
      <c r="G54" s="66">
        <f>E54+F54</f>
        <v>782</v>
      </c>
      <c r="H54" s="66"/>
      <c r="I54" s="67"/>
      <c r="J54" s="68"/>
    </row>
    <row r="55" spans="1:10" hidden="1">
      <c r="A55" s="1"/>
      <c r="B55" s="69"/>
      <c r="C55" s="70"/>
      <c r="D55" s="70"/>
      <c r="E55" s="70"/>
      <c r="F55" s="70"/>
      <c r="G55" s="70"/>
      <c r="H55" s="70"/>
      <c r="I55" s="71"/>
      <c r="J55" s="72"/>
    </row>
    <row r="56" spans="1:10" ht="15.75" hidden="1">
      <c r="A56" s="1"/>
      <c r="B56" s="1"/>
      <c r="C56" s="3"/>
      <c r="D56" s="3"/>
      <c r="E56" s="58"/>
      <c r="F56" s="3"/>
      <c r="G56" s="3"/>
      <c r="H56" s="3"/>
      <c r="I56" s="47"/>
      <c r="J56" s="59"/>
    </row>
    <row r="57" spans="1:10" ht="15.75" hidden="1">
      <c r="A57" s="1"/>
      <c r="B57" s="60" t="s">
        <v>15</v>
      </c>
      <c r="C57" s="61">
        <f>SUM(C58:C60)</f>
        <v>830</v>
      </c>
      <c r="D57" s="61">
        <f t="shared" ref="D57:G57" si="16">SUM(D58:D60)</f>
        <v>3598</v>
      </c>
      <c r="E57" s="61">
        <f t="shared" si="16"/>
        <v>3320</v>
      </c>
      <c r="F57" s="61">
        <f t="shared" si="16"/>
        <v>-550</v>
      </c>
      <c r="G57" s="61">
        <f t="shared" si="16"/>
        <v>2770</v>
      </c>
      <c r="H57" s="61"/>
      <c r="I57" s="62"/>
      <c r="J57" s="63"/>
    </row>
    <row r="58" spans="1:10">
      <c r="A58" s="1"/>
      <c r="B58" s="1" t="s">
        <v>17</v>
      </c>
      <c r="C58" s="3">
        <v>340</v>
      </c>
      <c r="D58" s="3">
        <v>1474</v>
      </c>
      <c r="E58" s="3">
        <f t="shared" ref="E58:E60" si="17">C58*$E$10</f>
        <v>1360</v>
      </c>
      <c r="F58" s="3">
        <f>SUMIF(DIARIO_2025!$E$7:$E$5725,PRESUPUESTO!B58,DIARIO_2025!$H$7:$H$5725)+SUMIF(DIARIO_2025!$E$7:$E$5725,PRESUPUESTO!B58,DIARIO_2025!$I$7:$I$5725)</f>
        <v>-500</v>
      </c>
      <c r="G58" s="74">
        <f>E58+F58</f>
        <v>860</v>
      </c>
      <c r="H58" s="3"/>
      <c r="I58" s="73">
        <v>45677</v>
      </c>
      <c r="J58" s="64" t="s">
        <v>18</v>
      </c>
    </row>
    <row r="59" spans="1:10">
      <c r="A59" s="1"/>
      <c r="B59" s="1" t="s">
        <v>141</v>
      </c>
      <c r="C59" s="3">
        <v>150</v>
      </c>
      <c r="D59" s="3">
        <v>650</v>
      </c>
      <c r="E59" s="3">
        <f t="shared" ref="E59" si="18">C59*$E$10</f>
        <v>600</v>
      </c>
      <c r="F59" s="3">
        <f>SUMIF(DIARIO_2025!$E$7:$E$5725,PRESUPUESTO!B59,DIARIO_2025!$H$7:$H$5725)+SUMIF(DIARIO_2025!$E$7:$E$5725,PRESUPUESTO!B59,DIARIO_2025!$I$7:$I$5725)</f>
        <v>0</v>
      </c>
      <c r="G59" s="74">
        <f>E59+F59</f>
        <v>600</v>
      </c>
      <c r="H59" s="3"/>
      <c r="I59" s="73">
        <v>45677</v>
      </c>
      <c r="J59" s="64" t="s">
        <v>18</v>
      </c>
    </row>
    <row r="60" spans="1:10">
      <c r="A60" s="1"/>
      <c r="B60" s="65" t="s">
        <v>16</v>
      </c>
      <c r="C60" s="66">
        <v>340</v>
      </c>
      <c r="D60" s="66">
        <v>1474</v>
      </c>
      <c r="E60" s="66">
        <f t="shared" si="17"/>
        <v>1360</v>
      </c>
      <c r="F60" s="66">
        <f>SUMIF(DIARIO_2025!$E$7:$E$5725,PRESUPUESTO!B60,DIARIO_2025!$H$7:$H$5725)+SUMIF(DIARIO_2025!$E$7:$E$5725,PRESUPUESTO!B60,DIARIO_2025!$I$7:$I$5725)</f>
        <v>-50</v>
      </c>
      <c r="G60" s="66">
        <f>E60+F60</f>
        <v>1310</v>
      </c>
      <c r="H60" s="66"/>
      <c r="I60" s="73">
        <v>45677</v>
      </c>
      <c r="J60" s="68" t="s">
        <v>18</v>
      </c>
    </row>
    <row r="61" spans="1:10" hidden="1">
      <c r="A61" s="1"/>
      <c r="B61" s="69"/>
      <c r="C61" s="70"/>
      <c r="D61" s="70"/>
      <c r="E61" s="70"/>
      <c r="F61" s="70"/>
      <c r="G61" s="70"/>
      <c r="H61" s="70"/>
      <c r="I61" s="71"/>
      <c r="J61" s="72"/>
    </row>
    <row r="62" spans="1:10" ht="15.75" hidden="1">
      <c r="A62" s="1"/>
      <c r="B62" s="1"/>
      <c r="C62" s="3"/>
      <c r="D62" s="3"/>
      <c r="E62" s="58"/>
      <c r="F62" s="3"/>
      <c r="G62" s="3"/>
      <c r="H62" s="3"/>
      <c r="I62" s="47"/>
      <c r="J62" s="59"/>
    </row>
    <row r="63" spans="1:10" ht="15.75" hidden="1">
      <c r="A63" s="1"/>
      <c r="B63" s="60" t="s">
        <v>18</v>
      </c>
      <c r="C63" s="61">
        <f>SUM(C64:C66)</f>
        <v>4080</v>
      </c>
      <c r="D63" s="61">
        <f t="shared" ref="D63:G63" si="19">SUM(D64:D66)</f>
        <v>17666.400000000001</v>
      </c>
      <c r="E63" s="61">
        <f t="shared" si="19"/>
        <v>16320</v>
      </c>
      <c r="F63" s="61">
        <f t="shared" si="19"/>
        <v>-10598</v>
      </c>
      <c r="G63" s="61">
        <f t="shared" si="19"/>
        <v>5722</v>
      </c>
      <c r="H63" s="61"/>
      <c r="I63" s="62"/>
      <c r="J63" s="63"/>
    </row>
    <row r="64" spans="1:10">
      <c r="A64" s="1"/>
      <c r="B64" s="1" t="s">
        <v>19</v>
      </c>
      <c r="C64" s="3">
        <v>2500</v>
      </c>
      <c r="D64" s="3">
        <v>10825</v>
      </c>
      <c r="E64" s="3">
        <f t="shared" ref="E64:E66" si="20">C64*$E$10</f>
        <v>10000</v>
      </c>
      <c r="F64" s="3">
        <f>SUMIF(DIARIO_2025!$E$7:$E$5725,PRESUPUESTO!B64,DIARIO_2025!$H$7:$H$5725)+SUMIF(DIARIO_2025!$E$7:$E$5725,PRESUPUESTO!B64,DIARIO_2025!$I$7:$I$5725)</f>
        <v>-7500</v>
      </c>
      <c r="G64" s="74">
        <f>E64+F64</f>
        <v>2500</v>
      </c>
      <c r="H64" s="3">
        <v>2500</v>
      </c>
      <c r="I64" s="92">
        <v>45677</v>
      </c>
      <c r="J64" s="64" t="s">
        <v>100</v>
      </c>
    </row>
    <row r="65" spans="1:10">
      <c r="A65" s="1"/>
      <c r="B65" s="1" t="s">
        <v>31</v>
      </c>
      <c r="C65" s="3">
        <v>400</v>
      </c>
      <c r="D65" s="3">
        <v>1732</v>
      </c>
      <c r="E65" s="3">
        <f t="shared" si="20"/>
        <v>1600</v>
      </c>
      <c r="F65" s="3">
        <f>SUMIF(DIARIO_2025!$E$7:$E$5725,PRESUPUESTO!B65,DIARIO_2025!$H$7:$H$5725)+SUMIF(DIARIO_2025!$E$7:$E$5725,PRESUPUESTO!B65,DIARIO_2025!$I$7:$I$5725)</f>
        <v>-481</v>
      </c>
      <c r="G65" s="3">
        <f t="shared" ref="G65:G66" si="21">E65+F65</f>
        <v>1119</v>
      </c>
      <c r="H65" s="3">
        <v>400</v>
      </c>
      <c r="I65" s="92">
        <v>45677</v>
      </c>
      <c r="J65" s="64" t="s">
        <v>100</v>
      </c>
    </row>
    <row r="66" spans="1:10">
      <c r="A66" s="1"/>
      <c r="B66" s="65" t="s">
        <v>33</v>
      </c>
      <c r="C66" s="66">
        <v>1180</v>
      </c>
      <c r="D66" s="66">
        <v>5109.3999999999996</v>
      </c>
      <c r="E66" s="66">
        <f t="shared" si="20"/>
        <v>4720</v>
      </c>
      <c r="F66" s="66">
        <f>SUMIF(DIARIO_2025!$E$7:$E$5725,PRESUPUESTO!B66,DIARIO_2025!$H$7:$H$5725)+SUMIF(DIARIO_2025!$E$7:$E$5725,PRESUPUESTO!B66,DIARIO_2025!$I$7:$I$5725)</f>
        <v>-2617</v>
      </c>
      <c r="G66" s="66">
        <f t="shared" si="21"/>
        <v>2103</v>
      </c>
      <c r="H66" s="66">
        <v>1180</v>
      </c>
      <c r="I66" s="67">
        <v>45675</v>
      </c>
      <c r="J66" s="68" t="s">
        <v>101</v>
      </c>
    </row>
    <row r="67" spans="1:10" hidden="1">
      <c r="A67" s="1"/>
      <c r="B67" s="69"/>
      <c r="C67" s="70"/>
      <c r="D67" s="70"/>
      <c r="E67" s="70"/>
      <c r="F67" s="70"/>
      <c r="G67" s="70"/>
      <c r="H67" s="70"/>
      <c r="I67" s="71"/>
      <c r="J67" s="72"/>
    </row>
    <row r="68" spans="1:10" ht="15.75" hidden="1">
      <c r="A68" s="1"/>
      <c r="B68" s="1"/>
      <c r="C68" s="3"/>
      <c r="D68" s="3"/>
      <c r="E68" s="58"/>
      <c r="F68" s="3"/>
      <c r="G68" s="3"/>
      <c r="H68" s="3"/>
      <c r="I68" s="47"/>
      <c r="J68" s="59"/>
    </row>
    <row r="69" spans="1:10" ht="15.75" hidden="1">
      <c r="A69" s="1"/>
      <c r="B69" s="60" t="s">
        <v>27</v>
      </c>
      <c r="C69" s="61">
        <f>SUM(C70:C88)</f>
        <v>4425.21</v>
      </c>
      <c r="D69" s="61">
        <f>SUM(D70:D88)</f>
        <v>19340.706200000001</v>
      </c>
      <c r="E69" s="61">
        <f>SUM(E70:E88)</f>
        <v>17700.84</v>
      </c>
      <c r="F69" s="61">
        <f>SUM(F70:F88)</f>
        <v>-28537</v>
      </c>
      <c r="G69" s="61">
        <f>SUM(G70:G88)</f>
        <v>-10836.16</v>
      </c>
      <c r="H69" s="61"/>
      <c r="I69" s="61"/>
      <c r="J69" s="63"/>
    </row>
    <row r="70" spans="1:10" hidden="1">
      <c r="A70" s="1"/>
      <c r="B70" s="1" t="s">
        <v>39</v>
      </c>
      <c r="C70" s="3">
        <v>69</v>
      </c>
      <c r="D70" s="3">
        <v>300</v>
      </c>
      <c r="E70" s="3">
        <f t="shared" ref="E70:E71" si="22">C70*$E$10</f>
        <v>276</v>
      </c>
      <c r="F70" s="3">
        <f>SUMIF(DIARIO_2025!$E$7:$E$5725,PRESUPUESTO!B70,DIARIO_2025!$H$7:$H$5725)+SUMIF(DIARIO_2025!$E$7:$E$5725,PRESUPUESTO!B70,DIARIO_2025!$I$7:$I$5725)</f>
        <v>-285</v>
      </c>
      <c r="G70" s="75">
        <f>E70+F70</f>
        <v>-9</v>
      </c>
      <c r="H70" s="3">
        <v>285</v>
      </c>
      <c r="I70" s="47">
        <v>45703</v>
      </c>
      <c r="J70" s="64" t="s">
        <v>142</v>
      </c>
    </row>
    <row r="71" spans="1:10">
      <c r="A71" s="1"/>
      <c r="B71" s="1" t="s">
        <v>169</v>
      </c>
      <c r="C71" s="3">
        <v>34.5</v>
      </c>
      <c r="D71" s="3">
        <v>150</v>
      </c>
      <c r="E71" s="3">
        <f t="shared" si="22"/>
        <v>138</v>
      </c>
      <c r="F71" s="3">
        <f>SUMIF(DIARIO_2025!$E$7:$E$5725,PRESUPUESTO!B71,DIARIO_2025!$H$7:$H$5725)+SUMIF(DIARIO_2025!$E$7:$E$5725,PRESUPUESTO!B71,DIARIO_2025!$I$7:$I$5725)</f>
        <v>0</v>
      </c>
      <c r="G71" s="3">
        <f t="shared" ref="G71:G85" si="23">E71+F71</f>
        <v>138</v>
      </c>
      <c r="H71" s="75">
        <v>219</v>
      </c>
      <c r="I71" s="73">
        <v>45672</v>
      </c>
      <c r="J71" s="64" t="s">
        <v>103</v>
      </c>
    </row>
    <row r="72" spans="1:10">
      <c r="A72" s="1"/>
      <c r="B72" s="1" t="s">
        <v>122</v>
      </c>
      <c r="C72" s="3">
        <v>23</v>
      </c>
      <c r="D72" s="3">
        <v>100</v>
      </c>
      <c r="E72" s="3">
        <f t="shared" ref="E72" si="24">C72*$E$10</f>
        <v>92</v>
      </c>
      <c r="F72" s="3">
        <f>SUMIF(DIARIO_2025!$E$7:$E$5725,PRESUPUESTO!B72,DIARIO_2025!$H$7:$H$5725)+SUMIF(DIARIO_2025!$E$7:$E$5725,PRESUPUESTO!B72,DIARIO_2025!$I$7:$I$5725)</f>
        <v>0</v>
      </c>
      <c r="G72" s="3">
        <f t="shared" ref="G72" si="25">E72+F72</f>
        <v>92</v>
      </c>
      <c r="H72" s="75">
        <v>60</v>
      </c>
      <c r="I72" s="73">
        <v>45672</v>
      </c>
      <c r="J72" s="64" t="s">
        <v>103</v>
      </c>
    </row>
    <row r="73" spans="1:10">
      <c r="A73" s="1"/>
      <c r="B73" s="16" t="s">
        <v>168</v>
      </c>
      <c r="C73" s="75"/>
      <c r="D73" s="75"/>
      <c r="E73" s="75"/>
      <c r="F73" s="75">
        <f>SUMIF(DIARIO_2025!$E$7:$E$5725,PRESUPUESTO!B73,DIARIO_2025!$H$7:$H$5725)+SUMIF(DIARIO_2025!$E$7:$E$5725,PRESUPUESTO!B73,DIARIO_2025!$I$7:$I$5725)</f>
        <v>0</v>
      </c>
      <c r="G73" s="75">
        <f t="shared" si="23"/>
        <v>0</v>
      </c>
      <c r="H73" s="75"/>
      <c r="I73" s="73">
        <v>45672</v>
      </c>
      <c r="J73" s="77" t="s">
        <v>104</v>
      </c>
    </row>
    <row r="74" spans="1:10" hidden="1">
      <c r="A74" s="1"/>
      <c r="B74" s="1" t="s">
        <v>35</v>
      </c>
      <c r="C74" s="3">
        <v>73.599999999999994</v>
      </c>
      <c r="D74" s="3">
        <v>320</v>
      </c>
      <c r="E74" s="3">
        <f t="shared" ref="E74:E83" si="26">C74*$E$10</f>
        <v>294.39999999999998</v>
      </c>
      <c r="F74" s="3">
        <f>SUMIF(DIARIO_2025!$E$7:$E$5725,PRESUPUESTO!B74,DIARIO_2025!$H$7:$H$5725)+SUMIF(DIARIO_2025!$E$7:$E$5725,PRESUPUESTO!B74,DIARIO_2025!$I$7:$I$5725)</f>
        <v>-300</v>
      </c>
      <c r="G74" s="74">
        <f>E74+F74</f>
        <v>-5.6000000000000227</v>
      </c>
      <c r="H74" s="3">
        <v>300</v>
      </c>
      <c r="I74" s="47">
        <v>45703</v>
      </c>
      <c r="J74" s="64" t="s">
        <v>105</v>
      </c>
    </row>
    <row r="75" spans="1:10">
      <c r="A75" s="1"/>
      <c r="B75" s="1" t="s">
        <v>121</v>
      </c>
      <c r="C75" s="3">
        <v>3500</v>
      </c>
      <c r="D75" s="3">
        <v>15000</v>
      </c>
      <c r="E75" s="3">
        <f t="shared" ref="E75" si="27">C75*$E$10</f>
        <v>14000</v>
      </c>
      <c r="F75" s="3">
        <f>SUMIF(DIARIO_2025!$E$7:$E$5725,PRESUPUESTO!B75,DIARIO_2025!$H$7:$H$5725)+SUMIF(DIARIO_2025!$E$7:$E$5725,PRESUPUESTO!B75,DIARIO_2025!$I$7:$I$5725)</f>
        <v>-25000</v>
      </c>
      <c r="G75" s="74">
        <f>E75+F75</f>
        <v>-11000</v>
      </c>
      <c r="H75" s="3">
        <v>15000</v>
      </c>
      <c r="I75" s="47">
        <v>45677</v>
      </c>
      <c r="J75" s="64" t="s">
        <v>143</v>
      </c>
    </row>
    <row r="76" spans="1:10" hidden="1">
      <c r="A76" s="1"/>
      <c r="B76" s="1" t="s">
        <v>32</v>
      </c>
      <c r="C76" s="3">
        <v>3.91</v>
      </c>
      <c r="D76" s="3">
        <v>17</v>
      </c>
      <c r="E76" s="3">
        <f t="shared" si="26"/>
        <v>15.64</v>
      </c>
      <c r="F76" s="3">
        <f>SUMIF(DIARIO_2025!$E$7:$E$5725,PRESUPUESTO!B76,DIARIO_2025!$H$7:$H$5725)+SUMIF(DIARIO_2025!$E$7:$E$5725,PRESUPUESTO!B76,DIARIO_2025!$I$7:$I$5725)</f>
        <v>-50</v>
      </c>
      <c r="G76" s="3">
        <f t="shared" si="23"/>
        <v>-34.36</v>
      </c>
      <c r="H76" s="3">
        <v>200</v>
      </c>
      <c r="I76" s="47">
        <v>46032</v>
      </c>
      <c r="J76" s="64" t="s">
        <v>99</v>
      </c>
    </row>
    <row r="77" spans="1:10" hidden="1">
      <c r="A77" s="1"/>
      <c r="B77" s="1" t="s">
        <v>167</v>
      </c>
      <c r="C77" s="3">
        <v>15.3</v>
      </c>
      <c r="D77" s="3">
        <v>67</v>
      </c>
      <c r="E77" s="3">
        <f t="shared" si="26"/>
        <v>61.2</v>
      </c>
      <c r="F77" s="3">
        <f>SUMIF(DIARIO_2025!$E$7:$E$5725,PRESUPUESTO!B77,DIARIO_2025!$H$7:$H$5725)+SUMIF(DIARIO_2025!$E$7:$E$5725,PRESUPUESTO!B77,DIARIO_2025!$I$7:$I$5725)</f>
        <v>0</v>
      </c>
      <c r="G77" s="3">
        <f t="shared" si="23"/>
        <v>61.2</v>
      </c>
      <c r="H77" s="3">
        <v>800</v>
      </c>
      <c r="I77" s="47">
        <v>45852</v>
      </c>
      <c r="J77" s="64" t="s">
        <v>106</v>
      </c>
    </row>
    <row r="78" spans="1:10" hidden="1">
      <c r="A78" s="1"/>
      <c r="B78" s="1" t="s">
        <v>36</v>
      </c>
      <c r="C78" s="3">
        <v>30.94</v>
      </c>
      <c r="D78" s="3">
        <v>134</v>
      </c>
      <c r="E78" s="3">
        <f t="shared" si="26"/>
        <v>123.76</v>
      </c>
      <c r="F78" s="3">
        <f>SUMIF(DIARIO_2025!$E$7:$E$5725,PRESUPUESTO!B78,DIARIO_2025!$H$7:$H$5725)+SUMIF(DIARIO_2025!$E$7:$E$5725,PRESUPUESTO!B78,DIARIO_2025!$I$7:$I$5725)</f>
        <v>-134</v>
      </c>
      <c r="G78" s="3">
        <f t="shared" si="23"/>
        <v>-10.239999999999995</v>
      </c>
      <c r="H78" s="3">
        <v>134</v>
      </c>
      <c r="I78" s="47">
        <v>45703</v>
      </c>
      <c r="J78" s="64" t="s">
        <v>105</v>
      </c>
    </row>
    <row r="79" spans="1:10" hidden="1">
      <c r="A79" s="1"/>
      <c r="B79" s="1" t="s">
        <v>67</v>
      </c>
      <c r="C79" s="3">
        <v>4.8999999999999995</v>
      </c>
      <c r="D79" s="3">
        <v>21.294</v>
      </c>
      <c r="E79" s="3">
        <f t="shared" si="26"/>
        <v>19.599999999999998</v>
      </c>
      <c r="F79" s="3">
        <f>SUMIF(DIARIO_2025!$E$7:$E$5725,PRESUPUESTO!B79,DIARIO_2025!$H$7:$H$5725)+SUMIF(DIARIO_2025!$E$7:$E$5725,PRESUPUESTO!B79,DIARIO_2025!$I$7:$I$5725)</f>
        <v>0</v>
      </c>
      <c r="G79" s="3">
        <f t="shared" si="23"/>
        <v>19.599999999999998</v>
      </c>
      <c r="H79" s="3">
        <v>1100</v>
      </c>
      <c r="I79" s="47">
        <v>46454</v>
      </c>
      <c r="J79" s="64" t="s">
        <v>107</v>
      </c>
    </row>
    <row r="80" spans="1:10" hidden="1">
      <c r="A80" s="1"/>
      <c r="B80" s="1" t="s">
        <v>166</v>
      </c>
      <c r="C80" s="3">
        <v>17.290000000000003</v>
      </c>
      <c r="D80" s="3">
        <v>75.137400000000014</v>
      </c>
      <c r="E80" s="3">
        <f t="shared" si="26"/>
        <v>69.160000000000011</v>
      </c>
      <c r="F80" s="3">
        <f>SUMIF(DIARIO_2025!$E$7:$E$5725,PRESUPUESTO!B80,DIARIO_2025!$H$7:$H$5725)+SUMIF(DIARIO_2025!$E$7:$E$5725,PRESUPUESTO!B80,DIARIO_2025!$I$7:$I$5725)</f>
        <v>0</v>
      </c>
      <c r="G80" s="3">
        <f t="shared" si="23"/>
        <v>69.160000000000011</v>
      </c>
      <c r="H80" s="3">
        <v>910</v>
      </c>
      <c r="I80" s="47">
        <v>46032</v>
      </c>
      <c r="J80" s="64" t="s">
        <v>99</v>
      </c>
    </row>
    <row r="81" spans="1:10" hidden="1">
      <c r="A81" s="1"/>
      <c r="B81" s="1" t="s">
        <v>165</v>
      </c>
      <c r="C81" s="3">
        <v>17.290000000000003</v>
      </c>
      <c r="D81" s="3">
        <v>75.137400000000014</v>
      </c>
      <c r="E81" s="3">
        <f t="shared" si="26"/>
        <v>69.160000000000011</v>
      </c>
      <c r="F81" s="3">
        <f>SUMIF(DIARIO_2025!$E$7:$E$5725,PRESUPUESTO!B81,DIARIO_2025!$H$7:$H$5725)+SUMIF(DIARIO_2025!$E$7:$E$5725,PRESUPUESTO!B81,DIARIO_2025!$I$7:$I$5725)</f>
        <v>0</v>
      </c>
      <c r="G81" s="3">
        <f t="shared" si="23"/>
        <v>69.160000000000011</v>
      </c>
      <c r="H81" s="3">
        <v>910</v>
      </c>
      <c r="I81" s="47">
        <v>46032</v>
      </c>
      <c r="J81" s="64" t="s">
        <v>99</v>
      </c>
    </row>
    <row r="82" spans="1:10" hidden="1">
      <c r="A82" s="1"/>
      <c r="B82" s="1" t="s">
        <v>147</v>
      </c>
      <c r="C82" s="3">
        <v>17.290000000000003</v>
      </c>
      <c r="D82" s="3">
        <v>75.137400000000014</v>
      </c>
      <c r="E82" s="3">
        <f t="shared" ref="E82" si="28">C82*$E$10</f>
        <v>69.160000000000011</v>
      </c>
      <c r="F82" s="3">
        <f>SUMIF(DIARIO_2025!$E$7:$E$5725,PRESUPUESTO!B82,DIARIO_2025!$H$7:$H$5725)+SUMIF(DIARIO_2025!$E$7:$E$5725,PRESUPUESTO!B82,DIARIO_2025!$I$7:$I$5725)</f>
        <v>0</v>
      </c>
      <c r="G82" s="3">
        <f t="shared" ref="G82" si="29">E82+F82</f>
        <v>69.160000000000011</v>
      </c>
      <c r="H82" s="3">
        <v>910</v>
      </c>
      <c r="I82" s="47">
        <v>46032</v>
      </c>
      <c r="J82" s="64" t="s">
        <v>99</v>
      </c>
    </row>
    <row r="83" spans="1:10" hidden="1">
      <c r="A83" s="1"/>
      <c r="B83" s="1" t="s">
        <v>161</v>
      </c>
      <c r="C83" s="3">
        <v>46</v>
      </c>
      <c r="D83" s="3">
        <v>200</v>
      </c>
      <c r="E83" s="3">
        <f t="shared" si="26"/>
        <v>184</v>
      </c>
      <c r="F83" s="3">
        <f>SUMIF(DIARIO_2025!$E$7:$E$5725,PRESUPUESTO!B83,DIARIO_2025!$H$7:$H$5725)+SUMIF(DIARIO_2025!$E$7:$E$5725,PRESUPUESTO!B83,DIARIO_2025!$I$7:$I$5725)</f>
        <v>-90</v>
      </c>
      <c r="G83" s="3">
        <f t="shared" si="23"/>
        <v>94</v>
      </c>
      <c r="H83" s="75">
        <v>110</v>
      </c>
      <c r="I83" s="73">
        <v>45695</v>
      </c>
      <c r="J83" s="64" t="s">
        <v>102</v>
      </c>
    </row>
    <row r="84" spans="1:10" hidden="1">
      <c r="A84" s="1"/>
      <c r="B84" s="1" t="s">
        <v>123</v>
      </c>
      <c r="C84" s="3">
        <v>46</v>
      </c>
      <c r="D84" s="3">
        <v>200</v>
      </c>
      <c r="E84" s="3">
        <f t="shared" ref="E84" si="30">C84*$E$10</f>
        <v>184</v>
      </c>
      <c r="F84" s="3">
        <f>SUMIF(DIARIO_2025!$E$7:$E$5725,PRESUPUESTO!B84,DIARIO_2025!$H$7:$H$5725)+SUMIF(DIARIO_2025!$E$7:$E$5725,PRESUPUESTO!B84,DIARIO_2025!$I$7:$I$5725)</f>
        <v>-90</v>
      </c>
      <c r="G84" s="3">
        <f t="shared" ref="G84" si="31">E84+F84</f>
        <v>94</v>
      </c>
      <c r="H84" s="75">
        <v>91</v>
      </c>
      <c r="I84" s="73">
        <v>45695</v>
      </c>
      <c r="J84" s="64" t="s">
        <v>102</v>
      </c>
    </row>
    <row r="85" spans="1:10" hidden="1">
      <c r="A85" s="1"/>
      <c r="B85" s="16" t="s">
        <v>162</v>
      </c>
      <c r="C85" s="75"/>
      <c r="D85" s="75"/>
      <c r="E85" s="75"/>
      <c r="F85" s="75">
        <f>SUMIF(DIARIO_2025!$E$7:$E$5725,PRESUPUESTO!B85,DIARIO_2025!$H$7:$H$5725)+SUMIF(DIARIO_2025!$E$7:$E$5725,PRESUPUESTO!B85,DIARIO_2025!$I$7:$I$5725)</f>
        <v>0</v>
      </c>
      <c r="G85" s="75">
        <f t="shared" si="23"/>
        <v>0</v>
      </c>
      <c r="H85" s="75"/>
      <c r="I85" s="73">
        <v>45695</v>
      </c>
      <c r="J85" s="77" t="s">
        <v>104</v>
      </c>
    </row>
    <row r="86" spans="1:10" hidden="1">
      <c r="A86" s="1"/>
      <c r="B86" s="1" t="s">
        <v>164</v>
      </c>
      <c r="C86" s="3">
        <v>89.83</v>
      </c>
      <c r="D86" s="3">
        <v>389</v>
      </c>
      <c r="E86" s="3">
        <f t="shared" ref="E86:E88" si="32">C86*$E$10</f>
        <v>359.32</v>
      </c>
      <c r="F86" s="3">
        <f>SUMIF(DIARIO_2025!$E$7:$E$5725,PRESUPUESTO!B86,DIARIO_2025!$H$7:$H$5725)+SUMIF(DIARIO_2025!$E$7:$E$5725,PRESUPUESTO!B86,DIARIO_2025!$I$7:$I$5725)</f>
        <v>-389</v>
      </c>
      <c r="G86" s="74">
        <f>E86+F86+K86</f>
        <v>-29.680000000000007</v>
      </c>
      <c r="H86" s="75">
        <v>389</v>
      </c>
      <c r="I86" s="73">
        <v>45695</v>
      </c>
      <c r="J86" s="64" t="s">
        <v>108</v>
      </c>
    </row>
    <row r="87" spans="1:10" hidden="1">
      <c r="A87" s="1"/>
      <c r="B87" s="1" t="s">
        <v>163</v>
      </c>
      <c r="C87" s="3">
        <v>70.84</v>
      </c>
      <c r="D87" s="3">
        <v>617</v>
      </c>
      <c r="E87" s="3">
        <f>C87*$E$10</f>
        <v>283.36</v>
      </c>
      <c r="F87" s="3">
        <f>SUMIF(DIARIO_2025!$E$7:$E$5725,PRESUPUESTO!B87,DIARIO_2025!$H$7:$H$5725)+SUMIF(DIARIO_2025!$E$7:$E$5725,PRESUPUESTO!B87,DIARIO_2025!$I$7:$I$5725)</f>
        <v>-599</v>
      </c>
      <c r="G87" s="74">
        <f>E87+F87+K87</f>
        <v>-315.64</v>
      </c>
      <c r="H87" s="75">
        <v>599</v>
      </c>
      <c r="I87" s="73">
        <v>45695</v>
      </c>
      <c r="J87" s="105" t="s">
        <v>124</v>
      </c>
    </row>
    <row r="88" spans="1:10">
      <c r="A88" s="1"/>
      <c r="B88" s="65" t="s">
        <v>37</v>
      </c>
      <c r="C88" s="66">
        <v>365.52</v>
      </c>
      <c r="D88" s="66">
        <v>1600</v>
      </c>
      <c r="E88" s="66">
        <f t="shared" si="32"/>
        <v>1462.08</v>
      </c>
      <c r="F88" s="66">
        <f>SUMIF(DIARIO_2025!$E$7:$E$5725,PRESUPUESTO!B88,DIARIO_2025!$H$7:$H$5725)+SUMIF(DIARIO_2025!$E$7:$E$5725,PRESUPUESTO!B88,DIARIO_2025!$I$7:$I$5725)</f>
        <v>-1600</v>
      </c>
      <c r="G88" s="76">
        <f>E88+F88</f>
        <v>-137.92000000000007</v>
      </c>
      <c r="H88" s="66">
        <v>1600</v>
      </c>
      <c r="I88" s="67">
        <v>45673</v>
      </c>
      <c r="J88" s="68" t="s">
        <v>105</v>
      </c>
    </row>
    <row r="89" spans="1:10" hidden="1">
      <c r="A89" s="1"/>
      <c r="B89" s="69"/>
      <c r="C89" s="70"/>
      <c r="D89" s="70"/>
      <c r="E89" s="70"/>
      <c r="F89" s="70"/>
      <c r="G89" s="70"/>
      <c r="H89" s="70"/>
      <c r="I89" s="70"/>
      <c r="J89" s="72"/>
    </row>
    <row r="90" spans="1:10" ht="15.75" hidden="1">
      <c r="A90" s="1"/>
      <c r="B90" s="1"/>
      <c r="C90" s="3"/>
      <c r="D90" s="3"/>
      <c r="E90" s="58"/>
      <c r="F90" s="3"/>
      <c r="G90" s="3"/>
      <c r="H90" s="3"/>
      <c r="I90" s="3"/>
      <c r="J90" s="59"/>
    </row>
    <row r="91" spans="1:10" ht="15.75" hidden="1">
      <c r="A91" s="1"/>
      <c r="B91" s="60" t="s">
        <v>23</v>
      </c>
      <c r="C91" s="61">
        <f>SUM(C92:C103)</f>
        <v>1592.8800000000003</v>
      </c>
      <c r="D91" s="61">
        <f t="shared" ref="D91:F91" si="33">SUM(D92:D103)</f>
        <v>6966</v>
      </c>
      <c r="E91" s="61">
        <f t="shared" si="33"/>
        <v>6371.5200000000013</v>
      </c>
      <c r="F91" s="61">
        <f t="shared" si="33"/>
        <v>-7568.2</v>
      </c>
      <c r="G91" s="61">
        <f>SUM(G92:G103)</f>
        <v>-1196.68</v>
      </c>
      <c r="H91" s="61"/>
      <c r="I91" s="61"/>
      <c r="J91" s="63"/>
    </row>
    <row r="92" spans="1:10" hidden="1">
      <c r="A92" s="1"/>
      <c r="B92" s="1" t="s">
        <v>24</v>
      </c>
      <c r="C92" s="75">
        <v>62.28</v>
      </c>
      <c r="D92" s="75">
        <v>300</v>
      </c>
      <c r="E92" s="3">
        <f t="shared" ref="E92:E102" si="34">C92*$E$10</f>
        <v>249.12</v>
      </c>
      <c r="F92" s="3">
        <f>SUMIF(DIARIO_2025!$E$7:$E$5725,PRESUPUESTO!B92,DIARIO_2025!$H$7:$H$5725)+SUMIF(DIARIO_2025!$E$7:$E$5725,PRESUPUESTO!B92,DIARIO_2025!$I$7:$I$5725)</f>
        <v>-180</v>
      </c>
      <c r="G92" s="75">
        <f t="shared" ref="G92:G102" si="35">E92+F92</f>
        <v>69.12</v>
      </c>
      <c r="H92" s="75">
        <v>220</v>
      </c>
      <c r="I92" s="73">
        <v>45695</v>
      </c>
      <c r="J92" s="77" t="s">
        <v>102</v>
      </c>
    </row>
    <row r="93" spans="1:10" hidden="1">
      <c r="A93" s="1"/>
      <c r="B93" s="1" t="s">
        <v>40</v>
      </c>
      <c r="C93" s="75">
        <v>166.05</v>
      </c>
      <c r="D93" s="75">
        <v>719</v>
      </c>
      <c r="E93" s="3">
        <f t="shared" si="34"/>
        <v>664.2</v>
      </c>
      <c r="F93" s="3">
        <f>SUMIF(DIARIO_2025!$E$7:$E$5725,PRESUPUESTO!B93,DIARIO_2025!$H$7:$H$5725)+SUMIF(DIARIO_2025!$E$7:$E$5725,PRESUPUESTO!B93,DIARIO_2025!$I$7:$I$5725)</f>
        <v>-720</v>
      </c>
      <c r="G93" s="75">
        <f>E93+F93+K93</f>
        <v>-55.799999999999955</v>
      </c>
      <c r="H93" s="75">
        <v>720</v>
      </c>
      <c r="I93" s="47">
        <v>45704</v>
      </c>
      <c r="J93" s="104" t="s">
        <v>120</v>
      </c>
    </row>
    <row r="94" spans="1:10" hidden="1">
      <c r="A94" s="1"/>
      <c r="B94" s="1" t="s">
        <v>38</v>
      </c>
      <c r="C94" s="75">
        <v>62.28</v>
      </c>
      <c r="D94" s="75">
        <v>300</v>
      </c>
      <c r="E94" s="3">
        <f t="shared" si="34"/>
        <v>249.12</v>
      </c>
      <c r="F94" s="3">
        <f>SUMIF(DIARIO_2025!$E$7:$E$5725,PRESUPUESTO!B94,DIARIO_2025!$H$7:$H$5725)+SUMIF(DIARIO_2025!$E$7:$E$5725,PRESUPUESTO!B94,DIARIO_2025!$I$7:$I$5725)</f>
        <v>-300</v>
      </c>
      <c r="G94" s="75">
        <f>E94+F94+K94</f>
        <v>-50.879999999999995</v>
      </c>
      <c r="H94" s="75">
        <v>300</v>
      </c>
      <c r="I94" s="47">
        <v>45704</v>
      </c>
      <c r="J94" s="104" t="s">
        <v>120</v>
      </c>
    </row>
    <row r="95" spans="1:10">
      <c r="A95" s="1"/>
      <c r="B95" s="1" t="s">
        <v>44</v>
      </c>
      <c r="C95" s="75">
        <v>92.38</v>
      </c>
      <c r="D95" s="75">
        <v>400</v>
      </c>
      <c r="E95" s="3">
        <f t="shared" si="34"/>
        <v>369.52</v>
      </c>
      <c r="F95" s="3">
        <f>SUMIF(DIARIO_2025!$E$7:$E$5725,PRESUPUESTO!B95,DIARIO_2025!$H$7:$H$5725)+SUMIF(DIARIO_2025!$E$7:$E$5725,PRESUPUESTO!B95,DIARIO_2025!$I$7:$I$5725)</f>
        <v>-745</v>
      </c>
      <c r="G95" s="75">
        <f t="shared" si="35"/>
        <v>-375.48</v>
      </c>
      <c r="H95" s="75">
        <v>800</v>
      </c>
      <c r="I95" s="47">
        <v>45672</v>
      </c>
      <c r="J95" s="64" t="s">
        <v>109</v>
      </c>
    </row>
    <row r="96" spans="1:10" hidden="1">
      <c r="A96" s="1"/>
      <c r="B96" s="1" t="s">
        <v>68</v>
      </c>
      <c r="C96" s="3">
        <v>15.3</v>
      </c>
      <c r="D96" s="3">
        <v>67</v>
      </c>
      <c r="E96" s="3">
        <f t="shared" si="34"/>
        <v>61.2</v>
      </c>
      <c r="F96" s="3">
        <f>SUMIF(DIARIO_2025!$E$7:$E$5725,PRESUPUESTO!B96,DIARIO_2025!$H$7:$H$5725)+SUMIF(DIARIO_2025!$E$7:$E$5725,PRESUPUESTO!B96,DIARIO_2025!$I$7:$I$5725)</f>
        <v>0</v>
      </c>
      <c r="G96" s="75">
        <f t="shared" si="35"/>
        <v>61.2</v>
      </c>
      <c r="H96" s="75">
        <v>800</v>
      </c>
      <c r="I96" s="47">
        <v>45703</v>
      </c>
      <c r="J96" s="64"/>
    </row>
    <row r="97" spans="1:11" hidden="1">
      <c r="A97" s="1"/>
      <c r="B97" s="1" t="s">
        <v>42</v>
      </c>
      <c r="C97" s="75">
        <v>96.99</v>
      </c>
      <c r="D97" s="75">
        <v>420</v>
      </c>
      <c r="E97" s="3">
        <f t="shared" si="34"/>
        <v>387.96</v>
      </c>
      <c r="F97" s="3">
        <f>SUMIF(DIARIO_2025!$E$7:$E$5725,PRESUPUESTO!B97,DIARIO_2025!$H$7:$H$5725)+SUMIF(DIARIO_2025!$E$7:$E$5725,PRESUPUESTO!B97,DIARIO_2025!$I$7:$I$5725)</f>
        <v>-4023</v>
      </c>
      <c r="G97" s="75">
        <f t="shared" si="35"/>
        <v>-3635.04</v>
      </c>
      <c r="H97" s="75">
        <v>1000</v>
      </c>
      <c r="I97" s="47">
        <v>46032</v>
      </c>
      <c r="J97" s="64" t="s">
        <v>99</v>
      </c>
    </row>
    <row r="98" spans="1:11" hidden="1">
      <c r="A98" s="1"/>
      <c r="B98" s="1" t="s">
        <v>41</v>
      </c>
      <c r="C98" s="75">
        <v>392.6</v>
      </c>
      <c r="D98" s="75">
        <v>1700</v>
      </c>
      <c r="E98" s="3">
        <f t="shared" si="34"/>
        <v>1570.4</v>
      </c>
      <c r="F98" s="3">
        <f>SUMIF(DIARIO_2025!$E$7:$E$5725,PRESUPUESTO!B98,DIARIO_2025!$H$7:$H$5725)+SUMIF(DIARIO_2025!$E$7:$E$5725,PRESUPUESTO!B98,DIARIO_2025!$I$7:$I$5725)</f>
        <v>-1600</v>
      </c>
      <c r="G98" s="75">
        <f>E98+F98</f>
        <v>-29.599999999999909</v>
      </c>
      <c r="H98" s="75">
        <v>1645</v>
      </c>
      <c r="I98" s="47">
        <v>45703</v>
      </c>
      <c r="J98" s="64" t="s">
        <v>110</v>
      </c>
      <c r="K98" t="s">
        <v>149</v>
      </c>
    </row>
    <row r="99" spans="1:11" hidden="1">
      <c r="A99" s="1"/>
      <c r="B99" s="1" t="s">
        <v>46</v>
      </c>
      <c r="C99" s="75">
        <v>117.7</v>
      </c>
      <c r="D99" s="75">
        <v>510</v>
      </c>
      <c r="E99" s="3">
        <f t="shared" si="34"/>
        <v>470.8</v>
      </c>
      <c r="F99" s="3">
        <f>SUMIF(DIARIO_2025!$E$7:$E$5725,PRESUPUESTO!B99,DIARIO_2025!$H$7:$H$5725)+SUMIF(DIARIO_2025!$E$7:$E$5725,PRESUPUESTO!B99,DIARIO_2025!$I$7:$I$5725)</f>
        <v>0</v>
      </c>
      <c r="G99" s="75">
        <f t="shared" ref="G99:G101" si="36">E99+F99+K99</f>
        <v>470.8</v>
      </c>
      <c r="H99" s="75"/>
      <c r="I99" s="47"/>
      <c r="J99" s="64"/>
    </row>
    <row r="100" spans="1:11" hidden="1">
      <c r="A100" s="1"/>
      <c r="B100" s="1" t="s">
        <v>49</v>
      </c>
      <c r="C100" s="75">
        <v>117.7</v>
      </c>
      <c r="D100" s="75">
        <v>510</v>
      </c>
      <c r="E100" s="3">
        <f t="shared" si="34"/>
        <v>470.8</v>
      </c>
      <c r="F100" s="3">
        <f>SUMIF(DIARIO_2025!$E$7:$E$5725,PRESUPUESTO!B100,DIARIO_2025!$H$7:$H$5725)+SUMIF(DIARIO_2025!$E$7:$E$5725,PRESUPUESTO!B100,DIARIO_2025!$I$7:$I$5725)</f>
        <v>-0.2</v>
      </c>
      <c r="G100" s="75">
        <f t="shared" si="36"/>
        <v>470.6</v>
      </c>
      <c r="H100" s="75"/>
      <c r="I100" s="47"/>
      <c r="J100" s="64"/>
    </row>
    <row r="101" spans="1:11" hidden="1">
      <c r="A101" s="1"/>
      <c r="B101" s="1" t="s">
        <v>66</v>
      </c>
      <c r="C101" s="75">
        <v>351.9</v>
      </c>
      <c r="D101" s="75">
        <v>1530</v>
      </c>
      <c r="E101" s="3">
        <f t="shared" si="34"/>
        <v>1407.6</v>
      </c>
      <c r="F101" s="3">
        <f>SUMIF(DIARIO_2025!$E$7:$E$5725,PRESUPUESTO!B101,DIARIO_2025!$H$7:$H$5725)+SUMIF(DIARIO_2025!$E$7:$E$5725,PRESUPUESTO!B101,DIARIO_2025!$I$7:$I$5725)</f>
        <v>0</v>
      </c>
      <c r="G101" s="75">
        <f t="shared" si="36"/>
        <v>1407.6</v>
      </c>
      <c r="H101" s="75"/>
      <c r="I101" s="47"/>
      <c r="J101" s="64"/>
    </row>
    <row r="102" spans="1:11" hidden="1">
      <c r="A102" s="1"/>
      <c r="B102" s="1" t="s">
        <v>70</v>
      </c>
      <c r="C102" s="75">
        <v>117.7</v>
      </c>
      <c r="D102" s="75">
        <v>510</v>
      </c>
      <c r="E102" s="3">
        <f t="shared" si="34"/>
        <v>470.8</v>
      </c>
      <c r="F102" s="3">
        <f>SUMIF(DIARIO_2025!$E$7:$E$5725,PRESUPUESTO!B102,DIARIO_2025!$H$7:$H$5725)+SUMIF(DIARIO_2025!$E$7:$E$5725,PRESUPUESTO!B102,DIARIO_2025!$I$7:$I$5725)</f>
        <v>0</v>
      </c>
      <c r="G102" s="75">
        <f t="shared" si="35"/>
        <v>470.8</v>
      </c>
      <c r="H102" s="75"/>
      <c r="I102" s="47"/>
      <c r="J102" s="64"/>
    </row>
    <row r="103" spans="1:11" hidden="1">
      <c r="A103" s="1"/>
      <c r="B103" s="78"/>
      <c r="C103" s="78"/>
      <c r="D103" s="78"/>
      <c r="E103" s="78"/>
      <c r="F103" s="78"/>
      <c r="G103" s="78"/>
      <c r="H103" s="78"/>
      <c r="I103" s="79"/>
      <c r="J103" s="78"/>
    </row>
  </sheetData>
  <autoFilter ref="B6:J103" xr:uid="{B4E43838-2CAC-4538-AAC2-513B89275CB9}">
    <filterColumn colId="7">
      <filters>
        <dateGroupItem year="2025" month="1" dateTimeGrouping="month"/>
      </filters>
    </filterColumn>
  </autoFilter>
  <sortState xmlns:xlrd2="http://schemas.microsoft.com/office/spreadsheetml/2017/richdata2" ref="B51:H54">
    <sortCondition ref="B51:B54"/>
  </sortState>
  <mergeCells count="4">
    <mergeCell ref="B2:J2"/>
    <mergeCell ref="B3:J3"/>
    <mergeCell ref="B4:J4"/>
    <mergeCell ref="B5:J5"/>
  </mergeCells>
  <dataValidations count="11">
    <dataValidation type="list" allowBlank="1" showErrorMessage="1" sqref="B13:B16" xr:uid="{B8021594-C59E-4839-A47F-A6C973F350AA}">
      <formula1>INDIRECT(B$12)</formula1>
    </dataValidation>
    <dataValidation type="list" allowBlank="1" showErrorMessage="1" sqref="B20:B26" xr:uid="{DCAD12F7-D1AC-4449-B4E5-CE8C34E98D15}">
      <formula1>INDIRECT(B$19)</formula1>
    </dataValidation>
    <dataValidation type="list" allowBlank="1" showErrorMessage="1" sqref="B12 B19 B29 B34 B41 B50 B57 B63 B69 B91" xr:uid="{47A13205-70C8-4AAE-B03D-A357075D0C5B}">
      <formula1>CATEGORIA</formula1>
    </dataValidation>
    <dataValidation type="list" allowBlank="1" showErrorMessage="1" sqref="B92:B102" xr:uid="{F7367BEF-CD54-4233-A251-D1900277EFED}">
      <formula1>INDIRECT(B$91)</formula1>
    </dataValidation>
    <dataValidation type="list" allowBlank="1" showErrorMessage="1" sqref="B51:B54" xr:uid="{992D3507-5B32-4344-947C-C31343646851}">
      <formula1>INDIRECT(B$50)</formula1>
    </dataValidation>
    <dataValidation type="list" allowBlank="1" showErrorMessage="1" sqref="B42:B47" xr:uid="{63C66101-0ECC-47B0-82DB-4C67369969AF}">
      <formula1>INDIRECT(B$41)</formula1>
    </dataValidation>
    <dataValidation type="list" allowBlank="1" showErrorMessage="1" sqref="B35:B38" xr:uid="{D2F3509B-904E-46D9-8928-C2072CF43364}">
      <formula1>INDIRECT(B$34)</formula1>
    </dataValidation>
    <dataValidation type="list" allowBlank="1" showErrorMessage="1" sqref="B30:B31" xr:uid="{D8C5BAC7-744A-41D5-8DE5-5EE55F2C898A}">
      <formula1>INDIRECT(B$29)</formula1>
    </dataValidation>
    <dataValidation type="list" allowBlank="1" showErrorMessage="1" sqref="B64:B66" xr:uid="{37EEA1D9-C4BC-4A27-AC6F-D6E6F8C96EDA}">
      <formula1>INDIRECT(B$63)</formula1>
    </dataValidation>
    <dataValidation type="list" allowBlank="1" showErrorMessage="1" sqref="B58:B60" xr:uid="{828165F6-32F7-45F8-895F-2CEBA1A8FE94}">
      <formula1>INDIRECT(B$57)</formula1>
    </dataValidation>
    <dataValidation type="list" allowBlank="1" showErrorMessage="1" sqref="B70:B88" xr:uid="{528FBC48-3BF2-4F22-A06C-7770988A7C64}">
      <formula1>INDIRECT(B$69)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E4FF-CFD5-49A6-B89A-F40979FDC389}">
  <sheetPr codeName="Hoja6"/>
  <dimension ref="B1:O28"/>
  <sheetViews>
    <sheetView showGridLines="0" tabSelected="1" zoomScale="90" zoomScaleNormal="90" workbookViewId="0">
      <selection activeCell="D19" sqref="D19"/>
    </sheetView>
  </sheetViews>
  <sheetFormatPr baseColWidth="10" defaultRowHeight="15"/>
  <cols>
    <col min="1" max="2" width="1.77734375" customWidth="1"/>
    <col min="3" max="3" width="16.77734375" customWidth="1"/>
    <col min="4" max="4" width="3.77734375" customWidth="1"/>
    <col min="5" max="5" width="12.44140625" bestFit="1" customWidth="1"/>
    <col min="6" max="6" width="3.77734375" customWidth="1"/>
    <col min="7" max="7" width="16.77734375" customWidth="1"/>
    <col min="8" max="8" width="3.77734375" customWidth="1"/>
    <col min="9" max="9" width="13.33203125" customWidth="1"/>
    <col min="10" max="10" width="3.77734375" customWidth="1"/>
    <col min="11" max="11" width="13.33203125" customWidth="1"/>
    <col min="12" max="12" width="11" customWidth="1"/>
    <col min="13" max="13" width="7.109375" bestFit="1" customWidth="1"/>
    <col min="14" max="14" width="6.88671875" bestFit="1" customWidth="1"/>
    <col min="15" max="15" width="11.6640625" bestFit="1" customWidth="1"/>
    <col min="16" max="16" width="2.77734375" customWidth="1"/>
    <col min="17" max="17" width="12.44140625" bestFit="1" customWidth="1"/>
  </cols>
  <sheetData>
    <row r="1" spans="3:15">
      <c r="M1" s="20"/>
    </row>
    <row r="2" spans="3:15" ht="20.25">
      <c r="D2" s="4" t="s">
        <v>71</v>
      </c>
      <c r="E2" s="4"/>
      <c r="F2" s="4"/>
      <c r="G2" s="4"/>
      <c r="M2" s="20"/>
    </row>
    <row r="3" spans="3:15" ht="18">
      <c r="D3" s="7" t="s">
        <v>1</v>
      </c>
      <c r="E3" s="7"/>
      <c r="F3" s="7"/>
      <c r="G3" s="7"/>
      <c r="M3" s="20"/>
    </row>
    <row r="4" spans="3:15" ht="18">
      <c r="D4" s="9" t="s">
        <v>72</v>
      </c>
      <c r="E4" s="8"/>
      <c r="F4" s="8"/>
      <c r="G4" s="8"/>
      <c r="M4" s="20"/>
    </row>
    <row r="5" spans="3:15" ht="15.75">
      <c r="D5" s="357">
        <f>MAX(DIA_24[FEC_MOV])</f>
        <v>45680</v>
      </c>
      <c r="E5" s="358"/>
      <c r="F5" s="358"/>
      <c r="G5" s="358"/>
      <c r="M5" s="20"/>
    </row>
    <row r="6" spans="3:15">
      <c r="M6" s="20"/>
    </row>
    <row r="7" spans="3:15" ht="21" thickBot="1">
      <c r="C7" s="359" t="s">
        <v>73</v>
      </c>
      <c r="D7" s="360"/>
      <c r="E7" s="360"/>
      <c r="F7" s="131"/>
      <c r="G7" s="359" t="s">
        <v>74</v>
      </c>
      <c r="H7" s="360"/>
      <c r="I7" s="360"/>
      <c r="M7" s="20"/>
    </row>
    <row r="8" spans="3:15" ht="15.75" thickTop="1">
      <c r="M8" s="20"/>
    </row>
    <row r="9" spans="3:15" ht="15.75">
      <c r="C9" s="21" t="s">
        <v>6</v>
      </c>
      <c r="D9" s="21"/>
      <c r="E9" s="21" t="s">
        <v>75</v>
      </c>
      <c r="G9" s="21" t="s">
        <v>6</v>
      </c>
      <c r="H9" s="21"/>
      <c r="I9" s="21" t="s">
        <v>75</v>
      </c>
      <c r="L9" s="21" t="s">
        <v>148</v>
      </c>
      <c r="M9" s="21" t="s">
        <v>77</v>
      </c>
      <c r="N9" s="21" t="s">
        <v>172</v>
      </c>
      <c r="O9" s="21" t="s">
        <v>76</v>
      </c>
    </row>
    <row r="10" spans="3:15">
      <c r="M10" s="20"/>
    </row>
    <row r="11" spans="3:15" ht="15.75">
      <c r="C11" s="22" t="s">
        <v>155</v>
      </c>
      <c r="D11" s="22"/>
      <c r="E11" s="23">
        <f>SUMIF(DIARIO_2025!$C$6:$C$4617,RESUMEN!C11,DIARIO_2025!$G$6:$G$4617)+SUMIF(DIARIO_2025!$C$6:$C$4617,RESUMEN!C11,DIARIO_2025!$H$6:$H$4617)+SUMIF(DIARIO_2025!$C$6:$C$4617,RESUMEN!C11,DIARIO_2025!$I$6:$I$4617)</f>
        <v>11100</v>
      </c>
      <c r="G11" s="22" t="s">
        <v>154</v>
      </c>
      <c r="H11" s="315" t="s">
        <v>420</v>
      </c>
      <c r="I11" s="23">
        <f>SUMIF(DIARIO_2025!$C$6:$C$4617,RESUMEN!G11,DIARIO_2025!$G$6:$G$4617)+SUMIF(DIARIO_2025!$C$6:$C$4617,RESUMEN!G11,DIARIO_2025!$H$6:$H$4617)+SUMIF(DIARIO_2025!$C$6:$C$4617,RESUMEN!G11,DIARIO_2025!$I$6:$I$4617)</f>
        <v>16376.369999999912</v>
      </c>
      <c r="K11" s="23">
        <f>SUMIF(DIARIO_2025!$C$6:$C$4617,RESUMEN!H11,DIARIO_2025!$G$6:$G$4617)+SUMIF(DIARIO_2025!$C$6:$C$4617,RESUMEN!H11,DIARIO_2025!$H$6:$H$4617)+SUMIF(DIARIO_2025!$C$6:$C$4617,RESUMEN!H11,DIARIO_2025!$I$6:$I$4617)</f>
        <v>19091.34</v>
      </c>
      <c r="L11" s="25">
        <v>45674</v>
      </c>
      <c r="M11" s="26">
        <v>6.7500000000000004E-2</v>
      </c>
      <c r="N11" s="135">
        <v>30</v>
      </c>
      <c r="O11" s="25">
        <f>L11+N11</f>
        <v>45704</v>
      </c>
    </row>
    <row r="12" spans="3:15" ht="15.75">
      <c r="C12" s="22" t="s">
        <v>158</v>
      </c>
      <c r="D12" s="22"/>
      <c r="E12" s="23">
        <f>SUMIF(DIARIO_2025!$C$6:$C$4617,RESUMEN!C12,DIARIO_2025!$G$6:$G$4617)+SUMIF(DIARIO_2025!$C$6:$C$4617,RESUMEN!C12,DIARIO_2025!$H$6:$H$4617)+SUMIF(DIARIO_2025!$C$6:$C$4617,RESUMEN!C12,DIARIO_2025!$I$6:$I$4617)</f>
        <v>1278</v>
      </c>
      <c r="F12" s="23"/>
      <c r="G12" s="22"/>
      <c r="H12" s="314" t="s">
        <v>423</v>
      </c>
      <c r="I12" s="23">
        <f>SUMIF(DIARIO_2025!$C$6:$C$4617,RESUMEN!G12,DIARIO_2025!$G$6:$G$4617)+SUMIF(DIARIO_2025!$C$6:$C$4617,RESUMEN!G12,DIARIO_2025!$H$6:$H$4617)+SUMIF(DIARIO_2025!$C$6:$C$4617,RESUMEN!G12,DIARIO_2025!$I$6:$I$4617)</f>
        <v>0</v>
      </c>
      <c r="K12" s="23">
        <f>SUMIF(DIARIO_2025!$C$6:$C$4617,RESUMEN!H12,DIARIO_2025!$G$6:$G$4617)+SUMIF(DIARIO_2025!$C$6:$C$4617,RESUMEN!H12,DIARIO_2025!$H$6:$H$4617)+SUMIF(DIARIO_2025!$C$6:$C$4617,RESUMEN!H12,DIARIO_2025!$I$6:$I$4617)</f>
        <v>30000</v>
      </c>
      <c r="L12" s="25">
        <v>45656</v>
      </c>
      <c r="M12" s="26">
        <v>0.1</v>
      </c>
      <c r="N12" s="135">
        <v>28</v>
      </c>
      <c r="O12" s="25">
        <f t="shared" ref="O12:O16" si="0">L12+N12</f>
        <v>45684</v>
      </c>
    </row>
    <row r="13" spans="3:15" ht="15.75">
      <c r="C13" s="22" t="s">
        <v>426</v>
      </c>
      <c r="E13" s="23">
        <f>SUMIF(DIARIO_2025!$C$6:$C$4617,RESUMEN!C13,DIARIO_2025!$G$6:$G$4617)+SUMIF(DIARIO_2025!$C$6:$C$4617,RESUMEN!C13,DIARIO_2025!$H$6:$H$4617)+SUMIF(DIARIO_2025!$C$6:$C$4617,RESUMEN!C13,DIARIO_2025!$I$6:$I$4617)</f>
        <v>0</v>
      </c>
      <c r="G13" s="22"/>
      <c r="H13" s="314" t="s">
        <v>421</v>
      </c>
      <c r="I13" s="23">
        <f>SUMIF(DIARIO_2025!$C$6:$C$4617,RESUMEN!G13,DIARIO_2025!$G$6:$G$4617)+SUMIF(DIARIO_2025!$C$6:$C$4617,RESUMEN!G13,DIARIO_2025!$H$6:$H$4617)+SUMIF(DIARIO_2025!$C$6:$C$4617,RESUMEN!G13,DIARIO_2025!$I$6:$I$4617)</f>
        <v>0</v>
      </c>
      <c r="K13" s="23">
        <f>SUMIF(DIARIO_2025!$C$6:$C$4617,RESUMEN!H13,DIARIO_2025!$G$6:$G$4617)+SUMIF(DIARIO_2025!$C$6:$C$4617,RESUMEN!H13,DIARIO_2025!$H$6:$H$4617)+SUMIF(DIARIO_2025!$C$6:$C$4617,RESUMEN!H13,DIARIO_2025!$I$6:$I$4617)</f>
        <v>155000</v>
      </c>
      <c r="L13" s="25">
        <v>45621</v>
      </c>
      <c r="M13" s="26">
        <v>7.4999999999999997E-2</v>
      </c>
      <c r="N13" s="135">
        <v>91</v>
      </c>
      <c r="O13" s="25">
        <f t="shared" si="0"/>
        <v>45712</v>
      </c>
    </row>
    <row r="14" spans="3:15" ht="15.75">
      <c r="C14" s="22"/>
      <c r="E14" s="23">
        <f>SUMIF(DIARIO_2025!$C$6:$C$4617,RESUMEN!C14,DIARIO_2025!$G$6:$G$4617)+SUMIF(DIARIO_2025!$C$6:$C$4617,RESUMEN!C14,DIARIO_2025!$H$6:$H$4617)+SUMIF(DIARIO_2025!$C$6:$C$4617,RESUMEN!C14,DIARIO_2025!$I$6:$I$4617)</f>
        <v>0</v>
      </c>
      <c r="G14" s="22"/>
      <c r="H14" s="314" t="s">
        <v>422</v>
      </c>
      <c r="I14" s="23">
        <f>SUMIF(DIARIO_2025!$C$6:$C$4617,RESUMEN!G14,DIARIO_2025!$G$6:$G$4617)+SUMIF(DIARIO_2025!$C$6:$C$4617,RESUMEN!G14,DIARIO_2025!$H$6:$H$4617)+SUMIF(DIARIO_2025!$C$6:$C$4617,RESUMEN!G14,DIARIO_2025!$I$6:$I$4617)</f>
        <v>0</v>
      </c>
      <c r="K14" s="23">
        <f>SUMIF(DIARIO_2025!$C$6:$C$4617,RESUMEN!H14,DIARIO_2025!$G$6:$G$4617)+SUMIF(DIARIO_2025!$C$6:$C$4617,RESUMEN!H14,DIARIO_2025!$H$6:$H$4617)+SUMIF(DIARIO_2025!$C$6:$C$4617,RESUMEN!H14,DIARIO_2025!$I$6:$I$4617)</f>
        <v>370000</v>
      </c>
      <c r="L14" s="25">
        <v>45580</v>
      </c>
      <c r="M14" s="26">
        <v>7.4999999999999997E-2</v>
      </c>
      <c r="N14" s="135">
        <v>91</v>
      </c>
      <c r="O14" s="25">
        <f t="shared" si="0"/>
        <v>45671</v>
      </c>
    </row>
    <row r="15" spans="3:15" ht="15.75">
      <c r="C15" s="27"/>
      <c r="E15" s="23">
        <f>SUMIF(DIARIO_2025!$C$6:$C$4617,RESUMEN!C15,DIARIO_2025!$G$6:$G$4617)+SUMIF(DIARIO_2025!$C$6:$C$4617,RESUMEN!C15,DIARIO_2025!$H$6:$H$4617)+SUMIF(DIARIO_2025!$C$6:$C$4617,RESUMEN!C15,DIARIO_2025!$I$6:$I$4617)</f>
        <v>0</v>
      </c>
      <c r="G15" s="22" t="s">
        <v>156</v>
      </c>
      <c r="H15" s="315" t="s">
        <v>424</v>
      </c>
      <c r="I15" s="23">
        <f>SUMIF(DIARIO_2025!$C$6:$C$4617,RESUMEN!G15,DIARIO_2025!$G$6:$G$4617)+SUMIF(DIARIO_2025!$C$6:$C$4617,RESUMEN!G15,DIARIO_2025!$H$6:$H$4617)+SUMIF(DIARIO_2025!$C$6:$C$4617,RESUMEN!G15,DIARIO_2025!$I$6:$I$4617)</f>
        <v>20958.88</v>
      </c>
      <c r="K15" s="23">
        <f>SUMIF(DIARIO_2025!$C$6:$C$4617,RESUMEN!H15,DIARIO_2025!$G$6:$G$4617)+SUMIF(DIARIO_2025!$C$6:$C$4617,RESUMEN!H15,DIARIO_2025!$H$6:$H$4617)+SUMIF(DIARIO_2025!$C$6:$C$4617,RESUMEN!H15,DIARIO_2025!$I$6:$I$4617)</f>
        <v>41975.81</v>
      </c>
      <c r="L15" s="25">
        <v>46010</v>
      </c>
      <c r="M15" s="26">
        <v>4.0500000000000001E-2</v>
      </c>
      <c r="N15" s="135">
        <v>90</v>
      </c>
      <c r="O15" s="25">
        <f t="shared" si="0"/>
        <v>46100</v>
      </c>
    </row>
    <row r="16" spans="3:15" ht="15.75">
      <c r="C16" s="27"/>
      <c r="E16" s="23">
        <f>SUMIF(DIARIO_2025!$C$6:$C$4617,RESUMEN!C16,DIARIO_2025!$G$6:$G$4617)+SUMIF(DIARIO_2025!$C$6:$C$4617,RESUMEN!C16,DIARIO_2025!$H$6:$H$4617)+SUMIF(DIARIO_2025!$C$6:$C$4617,RESUMEN!C16,DIARIO_2025!$I$6:$I$4617)</f>
        <v>0</v>
      </c>
      <c r="G16" s="22" t="s">
        <v>157</v>
      </c>
      <c r="H16" s="315" t="s">
        <v>425</v>
      </c>
      <c r="I16" s="23">
        <f>SUMIF(DIARIO_2025!$C$6:$C$4617,RESUMEN!G16,DIARIO_2025!$G$6:$G$4617)+SUMIF(DIARIO_2025!$C$6:$C$4617,RESUMEN!G16,DIARIO_2025!$H$6:$H$4617)+SUMIF(DIARIO_2025!$C$6:$C$4617,RESUMEN!G16,DIARIO_2025!$I$6:$I$4617)</f>
        <v>10263.179999999993</v>
      </c>
      <c r="J16" s="28"/>
      <c r="K16" s="23">
        <f>SUMIF(DIARIO_2025!$C$6:$C$4617,RESUMEN!H16,DIARIO_2025!$G$6:$G$4617)+SUMIF(DIARIO_2025!$C$6:$C$4617,RESUMEN!H16,DIARIO_2025!$H$6:$H$4617)+SUMIF(DIARIO_2025!$C$6:$C$4617,RESUMEN!H16,DIARIO_2025!$I$6:$I$4617)</f>
        <v>145000</v>
      </c>
      <c r="L16" s="25">
        <v>45659</v>
      </c>
      <c r="M16" s="26">
        <v>3.0120000000000001E-2</v>
      </c>
      <c r="N16" s="135">
        <v>30</v>
      </c>
      <c r="O16" s="25">
        <f t="shared" si="0"/>
        <v>45689</v>
      </c>
    </row>
    <row r="17" spans="2:14" ht="16.5" thickBot="1">
      <c r="C17" s="29" t="s">
        <v>78</v>
      </c>
      <c r="D17" s="30"/>
      <c r="E17" s="31">
        <f>SUM(E11:E16)</f>
        <v>12378</v>
      </c>
      <c r="G17" s="29" t="s">
        <v>78</v>
      </c>
      <c r="H17" s="30"/>
      <c r="I17" s="31">
        <f>SUM(I11:K16)</f>
        <v>808665.57999999984</v>
      </c>
      <c r="M17" s="20"/>
    </row>
    <row r="18" spans="2:14" ht="17.25" thickTop="1" thickBot="1">
      <c r="I18" s="24"/>
      <c r="L18" s="32"/>
      <c r="M18" s="32"/>
      <c r="N18" s="32"/>
    </row>
    <row r="19" spans="2:14" ht="17.25" thickTop="1" thickBot="1">
      <c r="C19" s="33">
        <v>45678</v>
      </c>
      <c r="D19" s="30"/>
      <c r="E19" s="31">
        <f>+E27+I27</f>
        <v>14660</v>
      </c>
      <c r="G19" s="34" t="s">
        <v>79</v>
      </c>
      <c r="H19" s="34"/>
      <c r="I19" s="35">
        <f>ROUND((E17+I17),2)</f>
        <v>821043.58</v>
      </c>
      <c r="K19" s="14" t="str">
        <f>IF((I19-DIARIO_2025!I4)=0,"","ERROR EN DATOS " &amp; DIARIO_2025!I4)</f>
        <v>ERROR EN DATOS 16376.37</v>
      </c>
      <c r="L19" s="36"/>
      <c r="M19" s="37"/>
      <c r="N19" s="23"/>
    </row>
    <row r="20" spans="2:14" ht="15.75" thickTop="1">
      <c r="C20" s="38" t="s">
        <v>80</v>
      </c>
      <c r="D20" s="39"/>
      <c r="E20" s="40">
        <f>E17-E19</f>
        <v>-2282</v>
      </c>
      <c r="K20" s="95"/>
      <c r="L20" s="36"/>
      <c r="M20" s="37"/>
      <c r="N20" s="23"/>
    </row>
    <row r="21" spans="2:14">
      <c r="E21" s="41"/>
      <c r="M21" s="37"/>
      <c r="N21" s="23"/>
    </row>
    <row r="22" spans="2:14">
      <c r="C22" t="s">
        <v>430</v>
      </c>
      <c r="E22" s="24"/>
      <c r="I22" s="24"/>
      <c r="M22" s="20"/>
    </row>
    <row r="23" spans="2:14">
      <c r="C23" t="s">
        <v>465</v>
      </c>
      <c r="E23" s="108"/>
      <c r="I23" s="24"/>
      <c r="M23" s="20"/>
    </row>
    <row r="24" spans="2:14" ht="15.75">
      <c r="B24" s="42" t="s">
        <v>81</v>
      </c>
      <c r="E24" s="24"/>
      <c r="I24" s="24"/>
      <c r="M24" s="20"/>
    </row>
    <row r="25" spans="2:14">
      <c r="B25" s="43">
        <v>140</v>
      </c>
      <c r="C25" t="s">
        <v>83</v>
      </c>
      <c r="E25" s="24">
        <v>0</v>
      </c>
      <c r="G25" t="s">
        <v>82</v>
      </c>
      <c r="I25" s="24">
        <v>1220</v>
      </c>
      <c r="M25" s="20"/>
    </row>
    <row r="26" spans="2:14">
      <c r="B26" s="43">
        <f t="shared" ref="B26:B27" si="1">B25+1</f>
        <v>141</v>
      </c>
      <c r="C26" t="s">
        <v>82</v>
      </c>
      <c r="E26" s="24">
        <v>13000</v>
      </c>
      <c r="G26" t="s">
        <v>83</v>
      </c>
      <c r="I26" s="108">
        <v>440</v>
      </c>
      <c r="K26" s="95"/>
      <c r="M26" s="20"/>
    </row>
    <row r="27" spans="2:14" ht="16.5" thickBot="1">
      <c r="B27" s="43">
        <f t="shared" si="1"/>
        <v>142</v>
      </c>
      <c r="C27" s="44" t="s">
        <v>84</v>
      </c>
      <c r="D27" s="45"/>
      <c r="E27" s="46">
        <f>SUM(E22:E26)</f>
        <v>13000</v>
      </c>
      <c r="G27" s="44" t="s">
        <v>84</v>
      </c>
      <c r="H27" s="45"/>
      <c r="I27" s="46">
        <f>SUM(I22:I26)</f>
        <v>1660</v>
      </c>
      <c r="M27" s="20"/>
    </row>
    <row r="28" spans="2:14" ht="15.75" thickTop="1"/>
  </sheetData>
  <mergeCells count="3">
    <mergeCell ref="D5:G5"/>
    <mergeCell ref="C7:E7"/>
    <mergeCell ref="G7:I7"/>
  </mergeCells>
  <dataValidations count="1">
    <dataValidation type="list" allowBlank="1" showErrorMessage="1" sqref="G11:H16 C11:C16" xr:uid="{384F12F8-17B5-4672-A11B-99D1CE2180C8}">
      <formula1>BANCOS</formula1>
    </dataValidation>
  </dataValidations>
  <pageMargins left="0.7" right="0.7" top="0.75" bottom="0.75" header="0.3" footer="0.3"/>
  <pageSetup paperSize="2833" orientation="portrait" horizontalDpi="180" verticalDpi="18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6EAF-2162-4079-AFCF-EA228027331B}">
  <sheetPr codeName="Hoja7"/>
  <dimension ref="A1:J1482"/>
  <sheetViews>
    <sheetView zoomScaleNormal="100" workbookViewId="0">
      <pane ySplit="6" topLeftCell="A93" activePane="bottomLeft" state="frozen"/>
      <selection pane="bottomLeft" activeCell="C115" sqref="C115"/>
    </sheetView>
  </sheetViews>
  <sheetFormatPr baseColWidth="10" defaultRowHeight="15"/>
  <cols>
    <col min="1" max="1" width="2.5546875" customWidth="1"/>
    <col min="2" max="2" width="10.77734375" bestFit="1" customWidth="1"/>
    <col min="3" max="3" width="11.88671875" customWidth="1"/>
    <col min="4" max="4" width="10.88671875" customWidth="1"/>
    <col min="5" max="5" width="14.33203125" customWidth="1"/>
    <col min="6" max="6" width="35.109375" bestFit="1" customWidth="1"/>
    <col min="7" max="7" width="12.77734375" customWidth="1"/>
    <col min="8" max="9" width="13" style="103" bestFit="1" customWidth="1"/>
    <col min="10" max="10" width="13.44140625" bestFit="1" customWidth="1"/>
  </cols>
  <sheetData>
    <row r="1" spans="1:10">
      <c r="A1" s="1"/>
      <c r="B1" s="2"/>
      <c r="C1" s="1"/>
      <c r="D1" s="1"/>
      <c r="E1" s="1"/>
      <c r="F1" s="1"/>
      <c r="G1" s="1"/>
      <c r="H1" s="96"/>
      <c r="I1" s="96"/>
    </row>
    <row r="2" spans="1:10" ht="20.25">
      <c r="A2" s="1"/>
      <c r="B2" s="4"/>
      <c r="C2" s="4" t="s">
        <v>0</v>
      </c>
      <c r="D2" s="4"/>
      <c r="E2" s="4"/>
      <c r="F2" s="4"/>
      <c r="G2" s="5"/>
      <c r="H2" s="97"/>
      <c r="I2" s="97"/>
    </row>
    <row r="3" spans="1:10" ht="18">
      <c r="A3" s="1"/>
      <c r="B3" s="6"/>
      <c r="C3" s="7" t="s">
        <v>1</v>
      </c>
      <c r="D3" s="7"/>
      <c r="E3" s="7"/>
      <c r="F3" s="7"/>
      <c r="G3" s="7"/>
      <c r="H3" s="98"/>
      <c r="I3" s="98"/>
      <c r="J3" s="94"/>
    </row>
    <row r="4" spans="1:10" ht="18">
      <c r="A4" s="1"/>
      <c r="B4" s="8"/>
      <c r="C4" s="9" t="s">
        <v>2</v>
      </c>
      <c r="D4" s="8"/>
      <c r="E4" s="8"/>
      <c r="F4" s="8"/>
      <c r="G4" s="8"/>
      <c r="H4" s="99" t="s">
        <v>3</v>
      </c>
      <c r="I4" s="93">
        <f>ROUND((H5+I5+G5),2)</f>
        <v>16376.37</v>
      </c>
      <c r="J4" s="94"/>
    </row>
    <row r="5" spans="1:10" ht="15.75">
      <c r="A5" s="1"/>
      <c r="B5" s="11"/>
      <c r="C5" s="361">
        <f>MAX(DIARIO_2025!$B$7:$B$2572)</f>
        <v>45680</v>
      </c>
      <c r="D5" s="343"/>
      <c r="E5" s="343"/>
      <c r="F5" s="10" t="s">
        <v>4</v>
      </c>
      <c r="G5" s="3">
        <f>SUBTOTAL(9,$G$7:$G$2580)</f>
        <v>-25861.5</v>
      </c>
      <c r="H5" s="100">
        <f>SUBTOTAL(9,$H$7:$H$4122)</f>
        <v>52076.069999999912</v>
      </c>
      <c r="I5" s="100">
        <f>SUBTOTAL(9,$I$7:$I$4122)</f>
        <v>-9838.2000000000007</v>
      </c>
      <c r="J5" s="94"/>
    </row>
    <row r="6" spans="1:10">
      <c r="A6" s="1"/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01" t="s">
        <v>11</v>
      </c>
      <c r="I6" s="101" t="s">
        <v>12</v>
      </c>
    </row>
    <row r="7" spans="1:10">
      <c r="A7" s="1"/>
      <c r="B7" s="13">
        <v>45657</v>
      </c>
      <c r="C7" s="14" t="s">
        <v>154</v>
      </c>
      <c r="D7" s="14" t="s">
        <v>13</v>
      </c>
      <c r="E7" s="14" t="s">
        <v>154</v>
      </c>
      <c r="F7" s="14" t="s">
        <v>14</v>
      </c>
      <c r="G7" s="15"/>
      <c r="H7" s="102">
        <v>24075.779999999912</v>
      </c>
      <c r="I7" s="102"/>
    </row>
    <row r="8" spans="1:10" hidden="1">
      <c r="A8" s="1"/>
      <c r="B8" s="13">
        <v>45657</v>
      </c>
      <c r="C8" s="14" t="s">
        <v>155</v>
      </c>
      <c r="D8" s="14" t="s">
        <v>13</v>
      </c>
      <c r="E8" s="14" t="s">
        <v>155</v>
      </c>
      <c r="F8" s="14" t="s">
        <v>14</v>
      </c>
      <c r="G8" s="15"/>
      <c r="H8" s="102">
        <v>3625</v>
      </c>
      <c r="I8" s="102"/>
    </row>
    <row r="9" spans="1:10" hidden="1">
      <c r="A9" s="1"/>
      <c r="B9" s="13">
        <v>45657</v>
      </c>
      <c r="C9" s="14" t="s">
        <v>156</v>
      </c>
      <c r="D9" s="14" t="s">
        <v>13</v>
      </c>
      <c r="E9" s="14" t="s">
        <v>156</v>
      </c>
      <c r="F9" s="14" t="s">
        <v>14</v>
      </c>
      <c r="G9" s="15"/>
      <c r="H9" s="102">
        <f>18926.4+32.48</f>
        <v>18958.88</v>
      </c>
      <c r="I9" s="102"/>
    </row>
    <row r="10" spans="1:10" hidden="1">
      <c r="A10" s="1"/>
      <c r="B10" s="13">
        <v>45657</v>
      </c>
      <c r="C10" s="14" t="s">
        <v>426</v>
      </c>
      <c r="D10" s="14" t="s">
        <v>13</v>
      </c>
      <c r="E10" s="14" t="s">
        <v>426</v>
      </c>
      <c r="F10" s="14" t="s">
        <v>14</v>
      </c>
      <c r="G10" s="15"/>
      <c r="H10" s="102">
        <v>10000</v>
      </c>
      <c r="I10" s="102"/>
    </row>
    <row r="11" spans="1:10" hidden="1">
      <c r="A11" s="1"/>
      <c r="B11" s="13">
        <v>45657</v>
      </c>
      <c r="C11" s="14" t="s">
        <v>157</v>
      </c>
      <c r="D11" s="14" t="s">
        <v>13</v>
      </c>
      <c r="E11" s="14" t="s">
        <v>157</v>
      </c>
      <c r="F11" s="14" t="s">
        <v>14</v>
      </c>
      <c r="G11" s="15"/>
      <c r="H11" s="102">
        <v>145496.19</v>
      </c>
      <c r="I11" s="102"/>
    </row>
    <row r="12" spans="1:10" hidden="1">
      <c r="A12" s="1"/>
      <c r="B12" s="13">
        <v>45657</v>
      </c>
      <c r="C12" s="14" t="s">
        <v>158</v>
      </c>
      <c r="D12" s="14" t="s">
        <v>13</v>
      </c>
      <c r="E12" s="14" t="s">
        <v>158</v>
      </c>
      <c r="F12" s="14" t="s">
        <v>14</v>
      </c>
      <c r="G12" s="15"/>
      <c r="H12" s="102">
        <v>1496</v>
      </c>
      <c r="I12" s="102"/>
    </row>
    <row r="13" spans="1:10" hidden="1">
      <c r="A13" s="1"/>
      <c r="B13" s="13">
        <v>45657</v>
      </c>
      <c r="C13" s="14" t="s">
        <v>424</v>
      </c>
      <c r="D13" s="14" t="s">
        <v>13</v>
      </c>
      <c r="E13" s="14" t="s">
        <v>424</v>
      </c>
      <c r="F13" s="14" t="s">
        <v>14</v>
      </c>
      <c r="G13" s="15"/>
      <c r="H13" s="102">
        <v>41975.81</v>
      </c>
      <c r="I13" s="102"/>
    </row>
    <row r="14" spans="1:10" hidden="1">
      <c r="A14" s="1"/>
      <c r="B14" s="13">
        <v>45657</v>
      </c>
      <c r="C14" s="14" t="s">
        <v>425</v>
      </c>
      <c r="D14" s="14" t="s">
        <v>13</v>
      </c>
      <c r="E14" s="14" t="s">
        <v>425</v>
      </c>
      <c r="F14" s="14" t="s">
        <v>14</v>
      </c>
      <c r="G14" s="15"/>
      <c r="H14" s="102">
        <v>0</v>
      </c>
      <c r="I14" s="102"/>
    </row>
    <row r="15" spans="1:10" hidden="1">
      <c r="A15" s="1"/>
      <c r="B15" s="13">
        <v>45657</v>
      </c>
      <c r="C15" s="14" t="s">
        <v>420</v>
      </c>
      <c r="D15" s="14" t="s">
        <v>13</v>
      </c>
      <c r="E15" s="14" t="s">
        <v>420</v>
      </c>
      <c r="F15" s="14" t="s">
        <v>14</v>
      </c>
      <c r="G15" s="15"/>
      <c r="H15" s="102">
        <v>10000</v>
      </c>
      <c r="I15" s="102"/>
    </row>
    <row r="16" spans="1:10" hidden="1">
      <c r="A16" s="1"/>
      <c r="B16" s="13">
        <v>45657</v>
      </c>
      <c r="C16" s="14" t="s">
        <v>423</v>
      </c>
      <c r="D16" s="14" t="s">
        <v>13</v>
      </c>
      <c r="E16" s="14" t="s">
        <v>423</v>
      </c>
      <c r="F16" s="14" t="s">
        <v>14</v>
      </c>
      <c r="G16" s="15"/>
      <c r="H16" s="102">
        <v>30000</v>
      </c>
      <c r="I16" s="102"/>
    </row>
    <row r="17" spans="1:9" hidden="1">
      <c r="A17" s="1"/>
      <c r="B17" s="13">
        <v>45657</v>
      </c>
      <c r="C17" s="14" t="s">
        <v>421</v>
      </c>
      <c r="D17" s="14" t="s">
        <v>13</v>
      </c>
      <c r="E17" s="14" t="s">
        <v>421</v>
      </c>
      <c r="F17" s="14" t="s">
        <v>14</v>
      </c>
      <c r="G17" s="15"/>
      <c r="H17" s="102">
        <v>155000</v>
      </c>
      <c r="I17" s="102"/>
    </row>
    <row r="18" spans="1:9" hidden="1">
      <c r="A18" s="1"/>
      <c r="B18" s="13">
        <v>45657</v>
      </c>
      <c r="C18" s="14" t="s">
        <v>422</v>
      </c>
      <c r="D18" s="14" t="s">
        <v>13</v>
      </c>
      <c r="E18" s="14" t="s">
        <v>422</v>
      </c>
      <c r="F18" s="14" t="s">
        <v>14</v>
      </c>
      <c r="G18" s="15"/>
      <c r="H18" s="102">
        <v>370000</v>
      </c>
      <c r="I18" s="102"/>
    </row>
    <row r="19" spans="1:9" hidden="1">
      <c r="A19" s="1"/>
      <c r="B19" s="13">
        <v>45659</v>
      </c>
      <c r="C19" s="14" t="s">
        <v>425</v>
      </c>
      <c r="D19" s="14" t="s">
        <v>13</v>
      </c>
      <c r="E19" s="14" t="s">
        <v>157</v>
      </c>
      <c r="F19" s="14" t="s">
        <v>429</v>
      </c>
      <c r="G19" s="15">
        <v>145000</v>
      </c>
      <c r="H19" s="102"/>
      <c r="I19" s="102"/>
    </row>
    <row r="20" spans="1:9" hidden="1">
      <c r="A20" s="1"/>
      <c r="B20" s="13">
        <v>45659</v>
      </c>
      <c r="C20" s="14" t="s">
        <v>157</v>
      </c>
      <c r="D20" s="14" t="s">
        <v>13</v>
      </c>
      <c r="E20" s="14" t="s">
        <v>425</v>
      </c>
      <c r="F20" s="14" t="s">
        <v>429</v>
      </c>
      <c r="G20" s="15">
        <v>-145000</v>
      </c>
      <c r="H20" s="102"/>
      <c r="I20" s="102"/>
    </row>
    <row r="21" spans="1:9">
      <c r="A21" s="1"/>
      <c r="B21" s="13">
        <v>45659</v>
      </c>
      <c r="C21" s="14" t="s">
        <v>154</v>
      </c>
      <c r="D21" s="14" t="s">
        <v>25</v>
      </c>
      <c r="E21" s="14" t="s">
        <v>30</v>
      </c>
      <c r="F21" s="14" t="s">
        <v>427</v>
      </c>
      <c r="G21" s="15"/>
      <c r="H21" s="102">
        <v>7000</v>
      </c>
      <c r="I21" s="102"/>
    </row>
    <row r="22" spans="1:9" hidden="1">
      <c r="A22" s="1"/>
      <c r="B22" s="13">
        <v>45659</v>
      </c>
      <c r="C22" s="14" t="s">
        <v>157</v>
      </c>
      <c r="D22" s="14" t="s">
        <v>25</v>
      </c>
      <c r="E22" s="14" t="s">
        <v>26</v>
      </c>
      <c r="F22" s="14" t="s">
        <v>428</v>
      </c>
      <c r="G22" s="15"/>
      <c r="H22" s="102">
        <v>22383.67</v>
      </c>
      <c r="I22" s="102"/>
    </row>
    <row r="23" spans="1:9" hidden="1">
      <c r="A23" s="1"/>
      <c r="B23" s="13">
        <v>45660</v>
      </c>
      <c r="C23" s="14" t="s">
        <v>157</v>
      </c>
      <c r="D23" s="14" t="s">
        <v>13</v>
      </c>
      <c r="E23" s="14" t="s">
        <v>155</v>
      </c>
      <c r="F23" s="14" t="s">
        <v>432</v>
      </c>
      <c r="G23" s="15">
        <v>-5000</v>
      </c>
      <c r="H23" s="102"/>
      <c r="I23" s="102"/>
    </row>
    <row r="24" spans="1:9" hidden="1">
      <c r="A24" s="1"/>
      <c r="B24" s="13">
        <v>45660</v>
      </c>
      <c r="C24" s="14" t="s">
        <v>155</v>
      </c>
      <c r="D24" s="14" t="s">
        <v>13</v>
      </c>
      <c r="E24" s="14" t="s">
        <v>157</v>
      </c>
      <c r="F24" s="14" t="s">
        <v>432</v>
      </c>
      <c r="G24" s="15">
        <v>5000</v>
      </c>
      <c r="H24" s="102"/>
      <c r="I24" s="102"/>
    </row>
    <row r="25" spans="1:9" hidden="1">
      <c r="A25" s="1"/>
      <c r="B25" s="13">
        <v>45660</v>
      </c>
      <c r="C25" s="14" t="s">
        <v>158</v>
      </c>
      <c r="D25" s="14" t="s">
        <v>23</v>
      </c>
      <c r="E25" s="14" t="s">
        <v>24</v>
      </c>
      <c r="F25" s="14" t="s">
        <v>428</v>
      </c>
      <c r="G25" s="15"/>
      <c r="H25" s="102"/>
      <c r="I25" s="102">
        <v>-180</v>
      </c>
    </row>
    <row r="26" spans="1:9" hidden="1">
      <c r="A26" s="1"/>
      <c r="B26" s="13">
        <v>45660</v>
      </c>
      <c r="C26" s="14" t="s">
        <v>155</v>
      </c>
      <c r="D26" s="14" t="s">
        <v>15</v>
      </c>
      <c r="E26" s="14" t="s">
        <v>17</v>
      </c>
      <c r="F26" s="14" t="s">
        <v>433</v>
      </c>
      <c r="G26" s="15">
        <v>-2000</v>
      </c>
      <c r="H26" s="102"/>
      <c r="I26" s="102"/>
    </row>
    <row r="27" spans="1:9">
      <c r="A27" s="1"/>
      <c r="B27" s="13">
        <v>45660</v>
      </c>
      <c r="C27" s="14" t="s">
        <v>154</v>
      </c>
      <c r="D27" s="14" t="s">
        <v>15</v>
      </c>
      <c r="E27" s="14" t="s">
        <v>17</v>
      </c>
      <c r="F27" s="14" t="s">
        <v>433</v>
      </c>
      <c r="G27" s="15">
        <v>2000</v>
      </c>
      <c r="H27" s="102"/>
      <c r="I27" s="102"/>
    </row>
    <row r="28" spans="1:9" hidden="1">
      <c r="A28" s="1"/>
      <c r="B28" s="13">
        <v>45660</v>
      </c>
      <c r="C28" s="14" t="s">
        <v>158</v>
      </c>
      <c r="D28" s="14" t="s">
        <v>18</v>
      </c>
      <c r="E28" s="14" t="s">
        <v>31</v>
      </c>
      <c r="F28" s="14" t="s">
        <v>431</v>
      </c>
      <c r="G28" s="15"/>
      <c r="H28" s="102"/>
      <c r="I28" s="102">
        <v>-12</v>
      </c>
    </row>
    <row r="29" spans="1:9" hidden="1">
      <c r="A29" s="1"/>
      <c r="B29" s="13">
        <v>45660</v>
      </c>
      <c r="C29" s="14" t="s">
        <v>158</v>
      </c>
      <c r="D29" s="14" t="s">
        <v>27</v>
      </c>
      <c r="E29" s="14" t="s">
        <v>161</v>
      </c>
      <c r="F29" s="14" t="s">
        <v>428</v>
      </c>
      <c r="G29" s="15"/>
      <c r="H29" s="102"/>
      <c r="I29" s="102">
        <v>-90</v>
      </c>
    </row>
    <row r="30" spans="1:9" hidden="1">
      <c r="A30" s="1"/>
      <c r="B30" s="13">
        <v>45660</v>
      </c>
      <c r="C30" s="14" t="s">
        <v>158</v>
      </c>
      <c r="D30" s="14" t="s">
        <v>27</v>
      </c>
      <c r="E30" s="14" t="s">
        <v>123</v>
      </c>
      <c r="F30" s="14" t="s">
        <v>428</v>
      </c>
      <c r="G30" s="15"/>
      <c r="H30" s="102"/>
      <c r="I30" s="102">
        <v>-90</v>
      </c>
    </row>
    <row r="31" spans="1:9" hidden="1">
      <c r="A31" s="1"/>
      <c r="B31" s="13">
        <v>45661</v>
      </c>
      <c r="C31" s="14" t="s">
        <v>155</v>
      </c>
      <c r="D31" s="14" t="s">
        <v>13</v>
      </c>
      <c r="E31" s="14" t="s">
        <v>154</v>
      </c>
      <c r="F31" s="14" t="s">
        <v>439</v>
      </c>
      <c r="G31" s="15">
        <v>10000</v>
      </c>
      <c r="H31" s="102"/>
      <c r="I31" s="102"/>
    </row>
    <row r="32" spans="1:9">
      <c r="A32" s="1"/>
      <c r="B32" s="13">
        <v>45661</v>
      </c>
      <c r="C32" s="14" t="s">
        <v>154</v>
      </c>
      <c r="D32" s="14" t="s">
        <v>13</v>
      </c>
      <c r="E32" s="14" t="s">
        <v>155</v>
      </c>
      <c r="F32" s="14" t="s">
        <v>439</v>
      </c>
      <c r="G32" s="15">
        <v>-10000</v>
      </c>
      <c r="H32" s="102"/>
      <c r="I32" s="102"/>
    </row>
    <row r="33" spans="1:9" hidden="1">
      <c r="A33" s="1"/>
      <c r="B33" s="13">
        <v>45661</v>
      </c>
      <c r="C33" s="14" t="s">
        <v>155</v>
      </c>
      <c r="D33" s="14" t="s">
        <v>23</v>
      </c>
      <c r="E33" s="14" t="s">
        <v>42</v>
      </c>
      <c r="F33" s="14" t="s">
        <v>464</v>
      </c>
      <c r="G33" s="15"/>
      <c r="H33" s="102"/>
      <c r="I33" s="102">
        <v>-1500</v>
      </c>
    </row>
    <row r="34" spans="1:9" hidden="1">
      <c r="A34" s="1"/>
      <c r="B34" s="13">
        <v>45661</v>
      </c>
      <c r="C34" s="14" t="s">
        <v>158</v>
      </c>
      <c r="D34" s="14" t="s">
        <v>18</v>
      </c>
      <c r="E34" s="14" t="s">
        <v>33</v>
      </c>
      <c r="F34" s="14" t="s">
        <v>470</v>
      </c>
      <c r="G34" s="15"/>
      <c r="H34" s="102"/>
      <c r="I34" s="102">
        <v>-14</v>
      </c>
    </row>
    <row r="35" spans="1:9" hidden="1">
      <c r="A35" s="1"/>
      <c r="B35" s="13">
        <v>45661</v>
      </c>
      <c r="C35" s="14" t="s">
        <v>158</v>
      </c>
      <c r="D35" s="14" t="s">
        <v>18</v>
      </c>
      <c r="E35" s="14" t="s">
        <v>33</v>
      </c>
      <c r="F35" s="14" t="s">
        <v>441</v>
      </c>
      <c r="G35" s="15"/>
      <c r="H35" s="102"/>
      <c r="I35" s="102">
        <v>-176</v>
      </c>
    </row>
    <row r="36" spans="1:9" hidden="1">
      <c r="A36" s="1"/>
      <c r="B36" s="13">
        <v>45661</v>
      </c>
      <c r="C36" s="14" t="s">
        <v>158</v>
      </c>
      <c r="D36" s="14" t="s">
        <v>18</v>
      </c>
      <c r="E36" s="14" t="s">
        <v>33</v>
      </c>
      <c r="F36" s="14" t="s">
        <v>442</v>
      </c>
      <c r="G36" s="15"/>
      <c r="H36" s="102"/>
      <c r="I36" s="102">
        <v>-100</v>
      </c>
    </row>
    <row r="37" spans="1:9" hidden="1">
      <c r="A37" s="1"/>
      <c r="B37" s="13">
        <v>45661</v>
      </c>
      <c r="C37" s="14" t="s">
        <v>155</v>
      </c>
      <c r="D37" s="14" t="s">
        <v>27</v>
      </c>
      <c r="E37" s="14" t="s">
        <v>122</v>
      </c>
      <c r="F37" s="14" t="s">
        <v>440</v>
      </c>
      <c r="G37" s="15"/>
      <c r="H37" s="102"/>
      <c r="I37" s="102"/>
    </row>
    <row r="38" spans="1:9" hidden="1">
      <c r="A38" s="1"/>
      <c r="B38" s="13">
        <v>45661</v>
      </c>
      <c r="C38" s="14" t="s">
        <v>155</v>
      </c>
      <c r="D38" s="14" t="s">
        <v>27</v>
      </c>
      <c r="E38" s="14" t="s">
        <v>166</v>
      </c>
      <c r="F38" s="14" t="s">
        <v>440</v>
      </c>
      <c r="G38" s="15"/>
      <c r="H38" s="102"/>
      <c r="I38" s="102"/>
    </row>
    <row r="39" spans="1:9" hidden="1">
      <c r="A39" s="1"/>
      <c r="B39" s="13">
        <v>45661</v>
      </c>
      <c r="C39" s="14" t="s">
        <v>155</v>
      </c>
      <c r="D39" s="14" t="s">
        <v>27</v>
      </c>
      <c r="E39" s="14" t="s">
        <v>165</v>
      </c>
      <c r="F39" s="14" t="s">
        <v>440</v>
      </c>
      <c r="G39" s="15"/>
      <c r="H39" s="102"/>
      <c r="I39" s="102"/>
    </row>
    <row r="40" spans="1:9">
      <c r="A40" s="1"/>
      <c r="B40" s="13">
        <v>45662</v>
      </c>
      <c r="C40" s="14" t="s">
        <v>154</v>
      </c>
      <c r="D40" s="14" t="s">
        <v>23</v>
      </c>
      <c r="E40" s="14" t="s">
        <v>49</v>
      </c>
      <c r="F40" s="14" t="s">
        <v>434</v>
      </c>
      <c r="G40" s="15">
        <v>-500</v>
      </c>
      <c r="H40" s="102"/>
      <c r="I40" s="102"/>
    </row>
    <row r="41" spans="1:9" hidden="1">
      <c r="A41" s="1"/>
      <c r="B41" s="13">
        <v>45662</v>
      </c>
      <c r="C41" s="14" t="s">
        <v>158</v>
      </c>
      <c r="D41" s="14" t="s">
        <v>23</v>
      </c>
      <c r="E41" s="14" t="s">
        <v>49</v>
      </c>
      <c r="F41" s="14" t="s">
        <v>434</v>
      </c>
      <c r="G41" s="15">
        <v>500</v>
      </c>
      <c r="H41" s="102"/>
      <c r="I41" s="102"/>
    </row>
    <row r="42" spans="1:9" hidden="1">
      <c r="A42" s="1"/>
      <c r="B42" s="13">
        <v>45662</v>
      </c>
      <c r="C42" s="14" t="s">
        <v>158</v>
      </c>
      <c r="D42" s="14" t="s">
        <v>18</v>
      </c>
      <c r="E42" s="14" t="s">
        <v>33</v>
      </c>
      <c r="F42" s="14" t="s">
        <v>443</v>
      </c>
      <c r="G42" s="15"/>
      <c r="H42" s="102"/>
      <c r="I42" s="102">
        <v>-15</v>
      </c>
    </row>
    <row r="43" spans="1:9" hidden="1">
      <c r="A43" s="1"/>
      <c r="B43" s="13">
        <v>45662</v>
      </c>
      <c r="C43" s="14" t="s">
        <v>158</v>
      </c>
      <c r="D43" s="14" t="s">
        <v>18</v>
      </c>
      <c r="E43" s="14" t="s">
        <v>33</v>
      </c>
      <c r="F43" s="14" t="s">
        <v>444</v>
      </c>
      <c r="G43" s="15"/>
      <c r="H43" s="102"/>
      <c r="I43" s="102">
        <f>-25-17</f>
        <v>-42</v>
      </c>
    </row>
    <row r="44" spans="1:9" hidden="1">
      <c r="A44" s="1"/>
      <c r="B44" s="13">
        <v>45662</v>
      </c>
      <c r="C44" s="14" t="s">
        <v>158</v>
      </c>
      <c r="D44" s="14" t="s">
        <v>18</v>
      </c>
      <c r="E44" s="14" t="s">
        <v>33</v>
      </c>
      <c r="F44" s="14" t="s">
        <v>445</v>
      </c>
      <c r="G44" s="15"/>
      <c r="H44" s="102"/>
      <c r="I44" s="102">
        <v>-15</v>
      </c>
    </row>
    <row r="45" spans="1:9" hidden="1">
      <c r="A45" s="1"/>
      <c r="B45" s="13">
        <v>45662</v>
      </c>
      <c r="C45" s="14" t="s">
        <v>158</v>
      </c>
      <c r="D45" s="14" t="s">
        <v>18</v>
      </c>
      <c r="E45" s="14" t="s">
        <v>33</v>
      </c>
      <c r="F45" s="14" t="s">
        <v>446</v>
      </c>
      <c r="G45" s="15"/>
      <c r="H45" s="102"/>
      <c r="I45" s="102">
        <v>-190</v>
      </c>
    </row>
    <row r="46" spans="1:9">
      <c r="A46" s="1"/>
      <c r="B46" s="13">
        <v>45663</v>
      </c>
      <c r="C46" s="14" t="s">
        <v>154</v>
      </c>
      <c r="D46" s="14" t="s">
        <v>23</v>
      </c>
      <c r="E46" s="14" t="s">
        <v>41</v>
      </c>
      <c r="F46" s="14" t="s">
        <v>448</v>
      </c>
      <c r="G46" s="15"/>
      <c r="H46" s="102"/>
      <c r="I46" s="102">
        <v>-1600</v>
      </c>
    </row>
    <row r="47" spans="1:9">
      <c r="A47" s="1"/>
      <c r="B47" s="13">
        <v>45663</v>
      </c>
      <c r="C47" s="14" t="s">
        <v>154</v>
      </c>
      <c r="D47" s="14" t="s">
        <v>23</v>
      </c>
      <c r="E47" s="14" t="s">
        <v>46</v>
      </c>
      <c r="F47" s="14" t="s">
        <v>447</v>
      </c>
      <c r="G47" s="15">
        <v>-600</v>
      </c>
      <c r="H47" s="102"/>
      <c r="I47" s="102"/>
    </row>
    <row r="48" spans="1:9" hidden="1">
      <c r="A48" s="1"/>
      <c r="B48" s="13">
        <v>45663</v>
      </c>
      <c r="C48" s="14" t="s">
        <v>155</v>
      </c>
      <c r="D48" s="14" t="s">
        <v>23</v>
      </c>
      <c r="E48" s="14" t="s">
        <v>46</v>
      </c>
      <c r="F48" s="14" t="s">
        <v>447</v>
      </c>
      <c r="G48" s="15">
        <v>600</v>
      </c>
      <c r="H48" s="102"/>
      <c r="I48" s="102"/>
    </row>
    <row r="49" spans="1:9" hidden="1">
      <c r="A49" s="1"/>
      <c r="B49" s="13">
        <v>45663</v>
      </c>
      <c r="C49" s="14" t="s">
        <v>155</v>
      </c>
      <c r="D49" s="14" t="s">
        <v>18</v>
      </c>
      <c r="E49" s="14" t="s">
        <v>19</v>
      </c>
      <c r="F49" s="14" t="s">
        <v>509</v>
      </c>
      <c r="G49" s="15"/>
      <c r="H49" s="102"/>
      <c r="I49" s="102">
        <v>-2500</v>
      </c>
    </row>
    <row r="50" spans="1:9">
      <c r="A50" s="1"/>
      <c r="B50" s="13">
        <v>45663</v>
      </c>
      <c r="C50" s="14" t="s">
        <v>154</v>
      </c>
      <c r="D50" s="14" t="s">
        <v>27</v>
      </c>
      <c r="E50" s="14" t="s">
        <v>164</v>
      </c>
      <c r="F50" s="14" t="s">
        <v>428</v>
      </c>
      <c r="G50" s="15"/>
      <c r="H50" s="102"/>
      <c r="I50" s="102">
        <v>-389</v>
      </c>
    </row>
    <row r="51" spans="1:9">
      <c r="A51" s="1"/>
      <c r="B51" s="13">
        <v>45663</v>
      </c>
      <c r="C51" s="14" t="s">
        <v>154</v>
      </c>
      <c r="D51" s="14" t="s">
        <v>27</v>
      </c>
      <c r="E51" s="14" t="s">
        <v>163</v>
      </c>
      <c r="F51" s="14" t="s">
        <v>428</v>
      </c>
      <c r="G51" s="15"/>
      <c r="H51" s="102"/>
      <c r="I51" s="102">
        <v>-599</v>
      </c>
    </row>
    <row r="52" spans="1:9">
      <c r="A52" s="1"/>
      <c r="B52" s="13">
        <v>45664</v>
      </c>
      <c r="C52" s="14" t="s">
        <v>154</v>
      </c>
      <c r="D52" s="14" t="s">
        <v>13</v>
      </c>
      <c r="E52" s="14" t="s">
        <v>154</v>
      </c>
      <c r="F52" s="14" t="s">
        <v>462</v>
      </c>
      <c r="G52" s="15"/>
      <c r="H52" s="102">
        <v>0.28999999999999998</v>
      </c>
      <c r="I52" s="102"/>
    </row>
    <row r="53" spans="1:9" hidden="1">
      <c r="A53" s="1"/>
      <c r="B53" s="13">
        <v>45665</v>
      </c>
      <c r="C53" s="14" t="s">
        <v>426</v>
      </c>
      <c r="D53" s="14" t="s">
        <v>25</v>
      </c>
      <c r="E53" s="14" t="s">
        <v>28</v>
      </c>
      <c r="F53" s="14" t="s">
        <v>449</v>
      </c>
      <c r="G53" s="15"/>
      <c r="H53" s="102">
        <v>9000</v>
      </c>
      <c r="I53" s="102"/>
    </row>
    <row r="54" spans="1:9" hidden="1">
      <c r="A54" s="1"/>
      <c r="B54" s="13">
        <v>45665</v>
      </c>
      <c r="C54" s="14" t="s">
        <v>158</v>
      </c>
      <c r="D54" s="14" t="s">
        <v>18</v>
      </c>
      <c r="E54" s="14" t="s">
        <v>31</v>
      </c>
      <c r="F54" s="14" t="s">
        <v>450</v>
      </c>
      <c r="G54" s="15"/>
      <c r="H54" s="102"/>
      <c r="I54" s="102">
        <v>-138</v>
      </c>
    </row>
    <row r="55" spans="1:9" hidden="1">
      <c r="A55" s="1"/>
      <c r="B55" s="13">
        <v>45665</v>
      </c>
      <c r="C55" s="14" t="s">
        <v>158</v>
      </c>
      <c r="D55" s="14" t="s">
        <v>18</v>
      </c>
      <c r="E55" s="14" t="s">
        <v>31</v>
      </c>
      <c r="F55" s="14" t="s">
        <v>451</v>
      </c>
      <c r="G55" s="15"/>
      <c r="H55" s="102"/>
      <c r="I55" s="102">
        <v>-18</v>
      </c>
    </row>
    <row r="56" spans="1:9">
      <c r="A56" s="1"/>
      <c r="B56" s="13">
        <v>45666</v>
      </c>
      <c r="C56" s="14" t="s">
        <v>154</v>
      </c>
      <c r="D56" s="14" t="s">
        <v>25</v>
      </c>
      <c r="E56" s="14" t="s">
        <v>30</v>
      </c>
      <c r="F56" s="14" t="s">
        <v>435</v>
      </c>
      <c r="G56" s="15"/>
      <c r="H56" s="102">
        <v>7000</v>
      </c>
      <c r="I56" s="102"/>
    </row>
    <row r="57" spans="1:9" hidden="1">
      <c r="A57" s="1"/>
      <c r="B57" s="13">
        <v>45667</v>
      </c>
      <c r="C57" s="14" t="s">
        <v>157</v>
      </c>
      <c r="D57" s="14" t="s">
        <v>25</v>
      </c>
      <c r="E57" s="14" t="s">
        <v>29</v>
      </c>
      <c r="F57" s="14" t="s">
        <v>428</v>
      </c>
      <c r="G57" s="15"/>
      <c r="H57" s="102">
        <v>2383.3200000000002</v>
      </c>
      <c r="I57" s="102"/>
    </row>
    <row r="58" spans="1:9" hidden="1">
      <c r="A58" s="1"/>
      <c r="B58" s="13">
        <v>45668</v>
      </c>
      <c r="C58" s="14" t="s">
        <v>155</v>
      </c>
      <c r="D58" s="14" t="s">
        <v>20</v>
      </c>
      <c r="E58" s="14" t="s">
        <v>34</v>
      </c>
      <c r="F58" s="14" t="s">
        <v>452</v>
      </c>
      <c r="G58" s="15"/>
      <c r="H58" s="102"/>
      <c r="I58" s="102">
        <v>-923</v>
      </c>
    </row>
    <row r="59" spans="1:9" hidden="1">
      <c r="A59" s="1"/>
      <c r="B59" s="13">
        <v>45668</v>
      </c>
      <c r="C59" s="14" t="s">
        <v>426</v>
      </c>
      <c r="D59" s="14" t="s">
        <v>13</v>
      </c>
      <c r="E59" s="14" t="s">
        <v>155</v>
      </c>
      <c r="F59" s="14" t="s">
        <v>10</v>
      </c>
      <c r="G59" s="15">
        <v>1000</v>
      </c>
      <c r="H59" s="102"/>
      <c r="I59" s="102"/>
    </row>
    <row r="60" spans="1:9" hidden="1">
      <c r="A60" s="1"/>
      <c r="B60" s="13">
        <v>45668</v>
      </c>
      <c r="C60" s="14" t="s">
        <v>157</v>
      </c>
      <c r="D60" s="14" t="s">
        <v>13</v>
      </c>
      <c r="E60" s="14" t="s">
        <v>426</v>
      </c>
      <c r="F60" s="14" t="s">
        <v>463</v>
      </c>
      <c r="G60" s="15">
        <v>-5000</v>
      </c>
      <c r="H60" s="102"/>
      <c r="I60" s="102"/>
    </row>
    <row r="61" spans="1:9" hidden="1">
      <c r="A61" s="1"/>
      <c r="B61" s="13">
        <v>45668</v>
      </c>
      <c r="C61" s="14" t="s">
        <v>155</v>
      </c>
      <c r="D61" s="14" t="s">
        <v>13</v>
      </c>
      <c r="E61" s="14" t="s">
        <v>426</v>
      </c>
      <c r="F61" s="14" t="s">
        <v>10</v>
      </c>
      <c r="G61" s="15">
        <v>-1000</v>
      </c>
      <c r="H61" s="102"/>
      <c r="I61" s="102"/>
    </row>
    <row r="62" spans="1:9" hidden="1">
      <c r="A62" s="1"/>
      <c r="B62" s="13">
        <v>45668</v>
      </c>
      <c r="C62" s="14" t="s">
        <v>426</v>
      </c>
      <c r="D62" s="14" t="s">
        <v>13</v>
      </c>
      <c r="E62" s="14" t="s">
        <v>157</v>
      </c>
      <c r="F62" s="14" t="s">
        <v>463</v>
      </c>
      <c r="G62" s="15">
        <v>5000</v>
      </c>
      <c r="H62" s="102"/>
      <c r="I62" s="102"/>
    </row>
    <row r="63" spans="1:9" hidden="1">
      <c r="A63" s="1"/>
      <c r="B63" s="13">
        <v>45668</v>
      </c>
      <c r="C63" s="14" t="s">
        <v>155</v>
      </c>
      <c r="D63" s="14" t="s">
        <v>45</v>
      </c>
      <c r="E63" s="14" t="s">
        <v>151</v>
      </c>
      <c r="F63" s="14" t="s">
        <v>461</v>
      </c>
      <c r="G63" s="15"/>
      <c r="H63" s="102"/>
      <c r="I63" s="102">
        <v>-100</v>
      </c>
    </row>
    <row r="64" spans="1:9" hidden="1">
      <c r="A64" s="1"/>
      <c r="B64" s="13">
        <v>45668</v>
      </c>
      <c r="C64" s="14" t="s">
        <v>155</v>
      </c>
      <c r="D64" s="14" t="s">
        <v>45</v>
      </c>
      <c r="E64" s="14" t="s">
        <v>150</v>
      </c>
      <c r="F64" s="14" t="s">
        <v>458</v>
      </c>
      <c r="G64" s="15"/>
      <c r="H64" s="102"/>
      <c r="I64" s="102">
        <v>-120</v>
      </c>
    </row>
    <row r="65" spans="1:9" hidden="1">
      <c r="A65" s="1"/>
      <c r="B65" s="13">
        <v>45668</v>
      </c>
      <c r="C65" s="14" t="s">
        <v>155</v>
      </c>
      <c r="D65" s="14" t="s">
        <v>23</v>
      </c>
      <c r="E65" s="14" t="s">
        <v>42</v>
      </c>
      <c r="F65" s="14" t="s">
        <v>452</v>
      </c>
      <c r="G65" s="15"/>
      <c r="H65" s="102"/>
      <c r="I65" s="102">
        <v>-923</v>
      </c>
    </row>
    <row r="66" spans="1:9">
      <c r="A66" s="1"/>
      <c r="B66" s="13">
        <v>45668</v>
      </c>
      <c r="C66" s="14" t="s">
        <v>154</v>
      </c>
      <c r="D66" s="14" t="s">
        <v>23</v>
      </c>
      <c r="E66" s="14" t="s">
        <v>42</v>
      </c>
      <c r="F66" s="14" t="s">
        <v>455</v>
      </c>
      <c r="G66" s="15"/>
      <c r="H66" s="102"/>
      <c r="I66" s="102">
        <v>-1600</v>
      </c>
    </row>
    <row r="67" spans="1:9" hidden="1">
      <c r="A67" s="1"/>
      <c r="B67" s="13">
        <v>45668</v>
      </c>
      <c r="C67" s="14" t="s">
        <v>155</v>
      </c>
      <c r="D67" s="14" t="s">
        <v>15</v>
      </c>
      <c r="E67" s="14" t="s">
        <v>16</v>
      </c>
      <c r="F67" s="14" t="s">
        <v>460</v>
      </c>
      <c r="G67" s="15"/>
      <c r="H67" s="102"/>
      <c r="I67" s="102">
        <v>-50</v>
      </c>
    </row>
    <row r="68" spans="1:9" hidden="1">
      <c r="A68" s="1"/>
      <c r="B68" s="13">
        <v>45668</v>
      </c>
      <c r="C68" s="14" t="s">
        <v>155</v>
      </c>
      <c r="D68" s="14" t="s">
        <v>18</v>
      </c>
      <c r="E68" s="14" t="s">
        <v>33</v>
      </c>
      <c r="F68" s="14" t="s">
        <v>453</v>
      </c>
      <c r="G68" s="15"/>
      <c r="H68" s="102"/>
      <c r="I68" s="102">
        <v>-69</v>
      </c>
    </row>
    <row r="69" spans="1:9" hidden="1">
      <c r="A69" s="1"/>
      <c r="B69" s="13">
        <v>45668</v>
      </c>
      <c r="C69" s="14" t="s">
        <v>155</v>
      </c>
      <c r="D69" s="14" t="s">
        <v>18</v>
      </c>
      <c r="E69" s="14" t="s">
        <v>33</v>
      </c>
      <c r="F69" s="14" t="s">
        <v>456</v>
      </c>
      <c r="G69" s="15"/>
      <c r="H69" s="102"/>
      <c r="I69" s="102">
        <v>-40</v>
      </c>
    </row>
    <row r="70" spans="1:9" hidden="1">
      <c r="A70" s="1"/>
      <c r="B70" s="13">
        <v>45668</v>
      </c>
      <c r="C70" s="14" t="s">
        <v>155</v>
      </c>
      <c r="D70" s="14" t="s">
        <v>18</v>
      </c>
      <c r="E70" s="14" t="s">
        <v>33</v>
      </c>
      <c r="F70" s="14" t="s">
        <v>457</v>
      </c>
      <c r="G70" s="15"/>
      <c r="H70" s="102"/>
      <c r="I70" s="102">
        <v>-285</v>
      </c>
    </row>
    <row r="71" spans="1:9" hidden="1">
      <c r="A71" s="1"/>
      <c r="B71" s="13">
        <v>45668</v>
      </c>
      <c r="C71" s="14" t="s">
        <v>155</v>
      </c>
      <c r="D71" s="14" t="s">
        <v>18</v>
      </c>
      <c r="E71" s="14" t="s">
        <v>33</v>
      </c>
      <c r="F71" s="14" t="s">
        <v>459</v>
      </c>
      <c r="G71" s="15"/>
      <c r="H71" s="102"/>
      <c r="I71" s="102">
        <v>-100</v>
      </c>
    </row>
    <row r="72" spans="1:9">
      <c r="A72" s="1"/>
      <c r="B72" s="13">
        <v>45668</v>
      </c>
      <c r="C72" s="14" t="s">
        <v>154</v>
      </c>
      <c r="D72" s="14" t="s">
        <v>27</v>
      </c>
      <c r="E72" s="14" t="s">
        <v>35</v>
      </c>
      <c r="F72" s="14" t="s">
        <v>449</v>
      </c>
      <c r="G72" s="15"/>
      <c r="H72" s="102"/>
      <c r="I72" s="102">
        <v>-300</v>
      </c>
    </row>
    <row r="73" spans="1:9" hidden="1">
      <c r="A73" s="1"/>
      <c r="B73" s="13">
        <v>45668</v>
      </c>
      <c r="C73" s="14" t="s">
        <v>155</v>
      </c>
      <c r="D73" s="14" t="s">
        <v>27</v>
      </c>
      <c r="E73" s="14" t="s">
        <v>32</v>
      </c>
      <c r="F73" s="14" t="s">
        <v>454</v>
      </c>
      <c r="G73" s="15"/>
      <c r="H73" s="102"/>
      <c r="I73" s="102">
        <v>-50</v>
      </c>
    </row>
    <row r="74" spans="1:9" hidden="1">
      <c r="A74" s="1"/>
      <c r="B74" s="13">
        <v>45668</v>
      </c>
      <c r="C74" s="14" t="s">
        <v>155</v>
      </c>
      <c r="D74" s="14" t="s">
        <v>27</v>
      </c>
      <c r="E74" s="14" t="s">
        <v>36</v>
      </c>
      <c r="F74" s="14" t="s">
        <v>449</v>
      </c>
      <c r="G74" s="15"/>
      <c r="H74" s="102"/>
      <c r="I74" s="102">
        <v>-134</v>
      </c>
    </row>
    <row r="75" spans="1:9" hidden="1">
      <c r="A75" s="1"/>
      <c r="B75" s="13">
        <v>45669</v>
      </c>
      <c r="C75" s="14" t="s">
        <v>155</v>
      </c>
      <c r="D75" s="14" t="s">
        <v>18</v>
      </c>
      <c r="E75" s="14" t="s">
        <v>33</v>
      </c>
      <c r="F75" s="14" t="s">
        <v>466</v>
      </c>
      <c r="G75" s="15"/>
      <c r="H75" s="102"/>
      <c r="I75" s="102">
        <v>-130</v>
      </c>
    </row>
    <row r="76" spans="1:9" hidden="1">
      <c r="A76" s="1"/>
      <c r="B76" s="13">
        <v>45669</v>
      </c>
      <c r="C76" s="14" t="s">
        <v>155</v>
      </c>
      <c r="D76" s="14" t="s">
        <v>18</v>
      </c>
      <c r="E76" s="14" t="s">
        <v>33</v>
      </c>
      <c r="F76" s="14" t="s">
        <v>467</v>
      </c>
      <c r="G76" s="15"/>
      <c r="H76" s="102"/>
      <c r="I76" s="102">
        <v>-57</v>
      </c>
    </row>
    <row r="77" spans="1:9" hidden="1">
      <c r="A77" s="1"/>
      <c r="B77" s="13">
        <v>45669</v>
      </c>
      <c r="C77" s="14" t="s">
        <v>155</v>
      </c>
      <c r="D77" s="14" t="s">
        <v>18</v>
      </c>
      <c r="E77" s="14" t="s">
        <v>33</v>
      </c>
      <c r="F77" s="14" t="s">
        <v>468</v>
      </c>
      <c r="G77" s="15"/>
      <c r="H77" s="102"/>
      <c r="I77" s="102">
        <v>-250</v>
      </c>
    </row>
    <row r="78" spans="1:9" hidden="1">
      <c r="A78" s="1"/>
      <c r="B78" s="13">
        <v>45669</v>
      </c>
      <c r="C78" s="14" t="s">
        <v>155</v>
      </c>
      <c r="D78" s="14" t="s">
        <v>18</v>
      </c>
      <c r="E78" s="14" t="s">
        <v>33</v>
      </c>
      <c r="F78" s="14" t="s">
        <v>443</v>
      </c>
      <c r="G78" s="15"/>
      <c r="H78" s="102"/>
      <c r="I78" s="102">
        <v>-10</v>
      </c>
    </row>
    <row r="79" spans="1:9" hidden="1">
      <c r="A79" s="1"/>
      <c r="B79" s="13">
        <v>45669</v>
      </c>
      <c r="C79" s="14" t="s">
        <v>155</v>
      </c>
      <c r="D79" s="14" t="s">
        <v>18</v>
      </c>
      <c r="E79" s="14" t="s">
        <v>33</v>
      </c>
      <c r="F79" s="14" t="s">
        <v>469</v>
      </c>
      <c r="G79" s="15"/>
      <c r="H79" s="102"/>
      <c r="I79" s="102">
        <v>-12</v>
      </c>
    </row>
    <row r="80" spans="1:9" hidden="1">
      <c r="A80" s="1"/>
      <c r="B80" s="13">
        <v>45670</v>
      </c>
      <c r="C80" s="14" t="s">
        <v>420</v>
      </c>
      <c r="D80" s="14" t="s">
        <v>13</v>
      </c>
      <c r="E80" s="14" t="s">
        <v>420</v>
      </c>
      <c r="F80" s="14" t="s">
        <v>462</v>
      </c>
      <c r="G80" s="15"/>
      <c r="H80" s="102">
        <v>51.34</v>
      </c>
      <c r="I80" s="102"/>
    </row>
    <row r="81" spans="1:9" hidden="1">
      <c r="A81" s="1"/>
      <c r="B81" s="13">
        <v>45670</v>
      </c>
      <c r="C81" s="14" t="s">
        <v>155</v>
      </c>
      <c r="D81" s="14" t="s">
        <v>18</v>
      </c>
      <c r="E81" s="14" t="s">
        <v>19</v>
      </c>
      <c r="F81" s="14" t="s">
        <v>471</v>
      </c>
      <c r="G81" s="15"/>
      <c r="H81" s="102"/>
      <c r="I81" s="102">
        <v>-2500</v>
      </c>
    </row>
    <row r="82" spans="1:9">
      <c r="A82" s="1"/>
      <c r="B82" s="13">
        <v>45672</v>
      </c>
      <c r="C82" s="14" t="s">
        <v>154</v>
      </c>
      <c r="D82" s="14" t="s">
        <v>20</v>
      </c>
      <c r="E82" s="14" t="s">
        <v>43</v>
      </c>
      <c r="F82" s="14" t="s">
        <v>475</v>
      </c>
      <c r="G82" s="15"/>
      <c r="H82" s="102"/>
      <c r="I82" s="102">
        <v>-3300</v>
      </c>
    </row>
    <row r="83" spans="1:9" hidden="1">
      <c r="A83" s="1"/>
      <c r="B83" s="13">
        <v>45672</v>
      </c>
      <c r="C83" s="14" t="s">
        <v>158</v>
      </c>
      <c r="D83" s="14" t="s">
        <v>13</v>
      </c>
      <c r="E83" s="14" t="s">
        <v>155</v>
      </c>
      <c r="F83" s="14" t="s">
        <v>10</v>
      </c>
      <c r="G83" s="15">
        <v>-9</v>
      </c>
      <c r="H83" s="102"/>
      <c r="I83" s="102"/>
    </row>
    <row r="84" spans="1:9" hidden="1">
      <c r="A84" s="1"/>
      <c r="B84" s="13">
        <v>45672</v>
      </c>
      <c r="C84" s="14" t="s">
        <v>155</v>
      </c>
      <c r="D84" s="14" t="s">
        <v>13</v>
      </c>
      <c r="E84" s="14" t="s">
        <v>158</v>
      </c>
      <c r="F84" s="14" t="s">
        <v>10</v>
      </c>
      <c r="G84" s="15">
        <v>9</v>
      </c>
      <c r="H84" s="102"/>
      <c r="I84" s="102"/>
    </row>
    <row r="85" spans="1:9">
      <c r="A85" s="1"/>
      <c r="B85" s="13">
        <v>45672</v>
      </c>
      <c r="C85" s="14" t="s">
        <v>154</v>
      </c>
      <c r="D85" s="14" t="s">
        <v>23</v>
      </c>
      <c r="E85" s="14" t="s">
        <v>49</v>
      </c>
      <c r="F85" s="14" t="s">
        <v>476</v>
      </c>
      <c r="G85" s="15">
        <v>-3000</v>
      </c>
      <c r="H85" s="102"/>
      <c r="I85" s="102"/>
    </row>
    <row r="86" spans="1:9" hidden="1">
      <c r="A86" s="1"/>
      <c r="B86" s="13">
        <v>45672</v>
      </c>
      <c r="C86" s="14" t="s">
        <v>158</v>
      </c>
      <c r="D86" s="14" t="s">
        <v>18</v>
      </c>
      <c r="E86" s="14" t="s">
        <v>31</v>
      </c>
      <c r="F86" s="14" t="s">
        <v>467</v>
      </c>
      <c r="G86" s="15"/>
      <c r="H86" s="102"/>
      <c r="I86" s="102">
        <v>-30</v>
      </c>
    </row>
    <row r="87" spans="1:9" hidden="1">
      <c r="A87" s="1"/>
      <c r="B87" s="13">
        <v>45672</v>
      </c>
      <c r="C87" s="14" t="s">
        <v>158</v>
      </c>
      <c r="D87" s="14" t="s">
        <v>18</v>
      </c>
      <c r="E87" s="14" t="s">
        <v>31</v>
      </c>
      <c r="F87" s="14" t="s">
        <v>473</v>
      </c>
      <c r="G87" s="15"/>
      <c r="H87" s="102"/>
      <c r="I87" s="102">
        <v>-40</v>
      </c>
    </row>
    <row r="88" spans="1:9" hidden="1">
      <c r="A88" s="1"/>
      <c r="B88" s="13">
        <v>45672</v>
      </c>
      <c r="C88" s="14" t="s">
        <v>158</v>
      </c>
      <c r="D88" s="14" t="s">
        <v>18</v>
      </c>
      <c r="E88" s="14" t="s">
        <v>31</v>
      </c>
      <c r="F88" s="14" t="s">
        <v>474</v>
      </c>
      <c r="G88" s="15"/>
      <c r="H88" s="102"/>
      <c r="I88" s="102">
        <v>-20</v>
      </c>
    </row>
    <row r="89" spans="1:9">
      <c r="A89" s="1"/>
      <c r="B89" s="13">
        <v>45673</v>
      </c>
      <c r="C89" s="14" t="s">
        <v>154</v>
      </c>
      <c r="D89" s="14" t="s">
        <v>23</v>
      </c>
      <c r="E89" s="14" t="s">
        <v>38</v>
      </c>
      <c r="F89" s="14" t="s">
        <v>428</v>
      </c>
      <c r="G89" s="15"/>
      <c r="H89" s="102"/>
      <c r="I89" s="102">
        <v>-300</v>
      </c>
    </row>
    <row r="90" spans="1:9">
      <c r="A90" s="1"/>
      <c r="B90" s="13">
        <v>45673</v>
      </c>
      <c r="C90" s="14" t="s">
        <v>154</v>
      </c>
      <c r="D90" s="14" t="s">
        <v>23</v>
      </c>
      <c r="E90" s="14" t="s">
        <v>40</v>
      </c>
      <c r="F90" s="14" t="s">
        <v>428</v>
      </c>
      <c r="G90" s="15"/>
      <c r="H90" s="102"/>
      <c r="I90" s="102">
        <v>-720</v>
      </c>
    </row>
    <row r="91" spans="1:9">
      <c r="A91" s="1"/>
      <c r="B91" s="13">
        <v>45673</v>
      </c>
      <c r="C91" s="14" t="s">
        <v>154</v>
      </c>
      <c r="D91" s="14" t="s">
        <v>25</v>
      </c>
      <c r="E91" s="14" t="s">
        <v>30</v>
      </c>
      <c r="F91" s="14" t="s">
        <v>483</v>
      </c>
      <c r="G91" s="15"/>
      <c r="H91" s="102">
        <v>7000</v>
      </c>
      <c r="I91" s="102"/>
    </row>
    <row r="92" spans="1:9" hidden="1">
      <c r="A92" s="1"/>
      <c r="B92" s="13">
        <v>45673</v>
      </c>
      <c r="C92" s="14" t="s">
        <v>158</v>
      </c>
      <c r="D92" s="14" t="s">
        <v>18</v>
      </c>
      <c r="E92" s="14" t="s">
        <v>31</v>
      </c>
      <c r="F92" s="14" t="s">
        <v>494</v>
      </c>
      <c r="G92" s="15"/>
      <c r="H92" s="102"/>
      <c r="I92" s="102">
        <v>-56</v>
      </c>
    </row>
    <row r="93" spans="1:9">
      <c r="A93" s="1"/>
      <c r="B93" s="13">
        <v>45673</v>
      </c>
      <c r="C93" s="14" t="s">
        <v>154</v>
      </c>
      <c r="D93" s="14" t="s">
        <v>27</v>
      </c>
      <c r="E93" s="14" t="s">
        <v>39</v>
      </c>
      <c r="F93" s="14" t="s">
        <v>428</v>
      </c>
      <c r="G93" s="15"/>
      <c r="H93" s="102"/>
      <c r="I93" s="102">
        <v>-285</v>
      </c>
    </row>
    <row r="94" spans="1:9" hidden="1">
      <c r="A94" s="1"/>
      <c r="B94" s="13">
        <v>45673</v>
      </c>
      <c r="C94" s="14" t="s">
        <v>155</v>
      </c>
      <c r="D94" s="14" t="s">
        <v>27</v>
      </c>
      <c r="E94" s="14" t="s">
        <v>37</v>
      </c>
      <c r="F94" s="14" t="s">
        <v>428</v>
      </c>
      <c r="G94" s="15"/>
      <c r="H94" s="102"/>
      <c r="I94" s="102">
        <v>-1600</v>
      </c>
    </row>
    <row r="95" spans="1:9" hidden="1">
      <c r="A95" s="1"/>
      <c r="B95" s="13">
        <v>45674</v>
      </c>
      <c r="C95" s="14" t="s">
        <v>420</v>
      </c>
      <c r="D95" s="14" t="s">
        <v>13</v>
      </c>
      <c r="E95" s="14" t="s">
        <v>154</v>
      </c>
      <c r="F95" s="14" t="s">
        <v>495</v>
      </c>
      <c r="G95" s="15">
        <v>10000</v>
      </c>
      <c r="H95" s="102"/>
      <c r="I95" s="102"/>
    </row>
    <row r="96" spans="1:9" hidden="1">
      <c r="A96" s="1"/>
      <c r="B96" s="13">
        <v>45674</v>
      </c>
      <c r="C96" s="14" t="s">
        <v>157</v>
      </c>
      <c r="D96" s="14" t="s">
        <v>13</v>
      </c>
      <c r="E96" s="14" t="s">
        <v>155</v>
      </c>
      <c r="F96" s="14" t="s">
        <v>432</v>
      </c>
      <c r="G96" s="15">
        <v>-5000</v>
      </c>
      <c r="H96" s="102"/>
      <c r="I96" s="102"/>
    </row>
    <row r="97" spans="1:9" hidden="1">
      <c r="A97" s="1"/>
      <c r="B97" s="13">
        <v>45674</v>
      </c>
      <c r="C97" s="14" t="s">
        <v>155</v>
      </c>
      <c r="D97" s="14" t="s">
        <v>13</v>
      </c>
      <c r="E97" s="14" t="s">
        <v>157</v>
      </c>
      <c r="F97" s="14" t="s">
        <v>432</v>
      </c>
      <c r="G97" s="15">
        <v>5000</v>
      </c>
      <c r="H97" s="102"/>
      <c r="I97" s="102"/>
    </row>
    <row r="98" spans="1:9">
      <c r="A98" s="1"/>
      <c r="B98" s="13">
        <v>45674</v>
      </c>
      <c r="C98" s="14" t="s">
        <v>154</v>
      </c>
      <c r="D98" s="14" t="s">
        <v>13</v>
      </c>
      <c r="E98" s="14" t="s">
        <v>420</v>
      </c>
      <c r="F98" s="14" t="s">
        <v>495</v>
      </c>
      <c r="G98" s="15">
        <v>-10000</v>
      </c>
      <c r="H98" s="102"/>
      <c r="I98" s="102"/>
    </row>
    <row r="99" spans="1:9">
      <c r="A99" s="1"/>
      <c r="B99" s="13">
        <v>45674</v>
      </c>
      <c r="C99" s="14" t="s">
        <v>154</v>
      </c>
      <c r="D99" s="14" t="s">
        <v>23</v>
      </c>
      <c r="E99" s="14" t="s">
        <v>49</v>
      </c>
      <c r="F99" s="14" t="s">
        <v>476</v>
      </c>
      <c r="G99" s="15">
        <v>3000</v>
      </c>
      <c r="H99" s="102"/>
      <c r="I99" s="102"/>
    </row>
    <row r="100" spans="1:9" hidden="1">
      <c r="A100" s="1"/>
      <c r="B100" s="13">
        <v>45675</v>
      </c>
      <c r="C100" s="14" t="s">
        <v>155</v>
      </c>
      <c r="D100" s="14" t="s">
        <v>18</v>
      </c>
      <c r="E100" s="14" t="s">
        <v>33</v>
      </c>
      <c r="F100" s="14" t="s">
        <v>496</v>
      </c>
      <c r="G100" s="15"/>
      <c r="H100" s="102"/>
      <c r="I100" s="102">
        <v>-150</v>
      </c>
    </row>
    <row r="101" spans="1:9" hidden="1">
      <c r="A101" s="1"/>
      <c r="B101" s="13">
        <v>45675</v>
      </c>
      <c r="C101" s="14" t="s">
        <v>155</v>
      </c>
      <c r="D101" s="14" t="s">
        <v>18</v>
      </c>
      <c r="E101" s="14" t="s">
        <v>33</v>
      </c>
      <c r="F101" s="14" t="s">
        <v>441</v>
      </c>
      <c r="G101" s="15"/>
      <c r="H101" s="102"/>
      <c r="I101" s="102">
        <v>-176</v>
      </c>
    </row>
    <row r="102" spans="1:9" hidden="1">
      <c r="A102" s="1"/>
      <c r="B102" s="13">
        <v>45675</v>
      </c>
      <c r="C102" s="14" t="s">
        <v>155</v>
      </c>
      <c r="D102" s="14" t="s">
        <v>18</v>
      </c>
      <c r="E102" s="14" t="s">
        <v>33</v>
      </c>
      <c r="F102" s="14" t="s">
        <v>497</v>
      </c>
      <c r="G102" s="15"/>
      <c r="H102" s="102"/>
      <c r="I102" s="102">
        <v>-70</v>
      </c>
    </row>
    <row r="103" spans="1:9" hidden="1">
      <c r="A103" s="1"/>
      <c r="B103" s="13">
        <v>45675</v>
      </c>
      <c r="C103" s="14" t="s">
        <v>155</v>
      </c>
      <c r="D103" s="14" t="s">
        <v>18</v>
      </c>
      <c r="E103" s="14" t="s">
        <v>33</v>
      </c>
      <c r="F103" s="14" t="s">
        <v>498</v>
      </c>
      <c r="G103" s="15"/>
      <c r="H103" s="102"/>
      <c r="I103" s="102">
        <v>-56</v>
      </c>
    </row>
    <row r="104" spans="1:9" hidden="1">
      <c r="A104" s="1"/>
      <c r="B104" s="13">
        <v>45676</v>
      </c>
      <c r="C104" s="14" t="s">
        <v>155</v>
      </c>
      <c r="D104" s="14" t="s">
        <v>13</v>
      </c>
      <c r="E104" s="14" t="s">
        <v>154</v>
      </c>
      <c r="F104" s="14" t="s">
        <v>503</v>
      </c>
      <c r="G104" s="15">
        <v>5000</v>
      </c>
      <c r="H104" s="102"/>
      <c r="I104" s="102"/>
    </row>
    <row r="105" spans="1:9">
      <c r="A105" s="1"/>
      <c r="B105" s="13">
        <v>45676</v>
      </c>
      <c r="C105" s="14" t="s">
        <v>154</v>
      </c>
      <c r="D105" s="14" t="s">
        <v>13</v>
      </c>
      <c r="E105" s="14" t="s">
        <v>155</v>
      </c>
      <c r="F105" s="14" t="s">
        <v>503</v>
      </c>
      <c r="G105" s="15">
        <v>-5000</v>
      </c>
      <c r="H105" s="102"/>
      <c r="I105" s="102"/>
    </row>
    <row r="106" spans="1:9" hidden="1">
      <c r="A106" s="1"/>
      <c r="B106" s="13">
        <v>45676</v>
      </c>
      <c r="C106" s="14" t="s">
        <v>155</v>
      </c>
      <c r="D106" s="14" t="s">
        <v>13</v>
      </c>
      <c r="E106" s="14" t="s">
        <v>155</v>
      </c>
      <c r="F106" s="14" t="s">
        <v>507</v>
      </c>
      <c r="G106" s="15"/>
      <c r="H106" s="102">
        <f>2856.5+1022</f>
        <v>3878.5</v>
      </c>
      <c r="I106" s="102"/>
    </row>
    <row r="107" spans="1:9" hidden="1">
      <c r="A107" s="1"/>
      <c r="B107" s="13">
        <v>45676</v>
      </c>
      <c r="C107" s="14" t="s">
        <v>155</v>
      </c>
      <c r="D107" s="14" t="s">
        <v>45</v>
      </c>
      <c r="E107" s="14" t="s">
        <v>150</v>
      </c>
      <c r="F107" s="14" t="s">
        <v>502</v>
      </c>
      <c r="G107" s="15"/>
      <c r="H107" s="102"/>
      <c r="I107" s="102">
        <v>-110</v>
      </c>
    </row>
    <row r="108" spans="1:9" hidden="1">
      <c r="A108" s="1"/>
      <c r="B108" s="13">
        <v>45676</v>
      </c>
      <c r="C108" s="14" t="s">
        <v>155</v>
      </c>
      <c r="D108" s="14" t="s">
        <v>15</v>
      </c>
      <c r="E108" s="14" t="s">
        <v>17</v>
      </c>
      <c r="F108" s="14" t="s">
        <v>506</v>
      </c>
      <c r="G108" s="15"/>
      <c r="H108" s="102"/>
      <c r="I108" s="102">
        <v>-500</v>
      </c>
    </row>
    <row r="109" spans="1:9" hidden="1">
      <c r="A109" s="1"/>
      <c r="B109" s="13">
        <v>45676</v>
      </c>
      <c r="C109" s="14" t="s">
        <v>158</v>
      </c>
      <c r="D109" s="14" t="s">
        <v>18</v>
      </c>
      <c r="E109" s="14" t="s">
        <v>33</v>
      </c>
      <c r="F109" s="14" t="s">
        <v>499</v>
      </c>
      <c r="G109" s="15"/>
      <c r="H109" s="102"/>
      <c r="I109" s="102">
        <v>-10</v>
      </c>
    </row>
    <row r="110" spans="1:9" hidden="1">
      <c r="A110" s="1"/>
      <c r="B110" s="13">
        <v>45676</v>
      </c>
      <c r="C110" s="14" t="s">
        <v>155</v>
      </c>
      <c r="D110" s="14" t="s">
        <v>18</v>
      </c>
      <c r="E110" s="14" t="s">
        <v>33</v>
      </c>
      <c r="F110" s="14" t="s">
        <v>500</v>
      </c>
      <c r="G110" s="15"/>
      <c r="H110" s="102"/>
      <c r="I110" s="102">
        <v>-133</v>
      </c>
    </row>
    <row r="111" spans="1:9" hidden="1">
      <c r="A111" s="1"/>
      <c r="B111" s="13">
        <v>45676</v>
      </c>
      <c r="C111" s="14" t="s">
        <v>155</v>
      </c>
      <c r="D111" s="14" t="s">
        <v>18</v>
      </c>
      <c r="E111" s="14" t="s">
        <v>33</v>
      </c>
      <c r="F111" s="14" t="s">
        <v>501</v>
      </c>
      <c r="G111" s="15"/>
      <c r="H111" s="102"/>
      <c r="I111" s="102">
        <v>-129</v>
      </c>
    </row>
    <row r="112" spans="1:9" hidden="1">
      <c r="A112" s="1"/>
      <c r="B112" s="13">
        <v>45676</v>
      </c>
      <c r="C112" s="14" t="s">
        <v>155</v>
      </c>
      <c r="D112" s="14" t="s">
        <v>18</v>
      </c>
      <c r="E112" s="14" t="s">
        <v>33</v>
      </c>
      <c r="F112" s="14" t="s">
        <v>467</v>
      </c>
      <c r="G112" s="15"/>
      <c r="H112" s="102"/>
      <c r="I112" s="102">
        <v>-40</v>
      </c>
    </row>
    <row r="113" spans="1:9" hidden="1">
      <c r="A113" s="1"/>
      <c r="B113" s="13">
        <v>45676</v>
      </c>
      <c r="C113" s="14" t="s">
        <v>155</v>
      </c>
      <c r="D113" s="14" t="s">
        <v>18</v>
      </c>
      <c r="E113" s="14" t="s">
        <v>33</v>
      </c>
      <c r="F113" s="14" t="s">
        <v>504</v>
      </c>
      <c r="G113" s="15"/>
      <c r="H113" s="102"/>
      <c r="I113" s="102">
        <v>-258</v>
      </c>
    </row>
    <row r="114" spans="1:9" hidden="1">
      <c r="A114" s="1"/>
      <c r="B114" s="13">
        <v>45676</v>
      </c>
      <c r="C114" s="14" t="s">
        <v>155</v>
      </c>
      <c r="D114" s="14" t="s">
        <v>18</v>
      </c>
      <c r="E114" s="14" t="s">
        <v>33</v>
      </c>
      <c r="F114" s="14" t="s">
        <v>505</v>
      </c>
      <c r="G114" s="15"/>
      <c r="H114" s="102"/>
      <c r="I114" s="102">
        <v>-90</v>
      </c>
    </row>
    <row r="115" spans="1:9" hidden="1">
      <c r="A115" s="1"/>
      <c r="B115" s="13">
        <v>45677</v>
      </c>
      <c r="C115" s="14" t="s">
        <v>420</v>
      </c>
      <c r="D115" s="14" t="s">
        <v>20</v>
      </c>
      <c r="E115" s="14" t="s">
        <v>43</v>
      </c>
      <c r="F115" s="14" t="s">
        <v>513</v>
      </c>
      <c r="G115" s="15"/>
      <c r="H115" s="102"/>
      <c r="I115" s="102">
        <v>-820</v>
      </c>
    </row>
    <row r="116" spans="1:9">
      <c r="A116" s="1"/>
      <c r="B116" s="13">
        <v>45677</v>
      </c>
      <c r="C116" s="14" t="s">
        <v>154</v>
      </c>
      <c r="D116" s="14" t="s">
        <v>23</v>
      </c>
      <c r="E116" s="14" t="s">
        <v>49</v>
      </c>
      <c r="F116" s="14" t="s">
        <v>512</v>
      </c>
      <c r="G116" s="15">
        <v>-1761.5</v>
      </c>
      <c r="H116" s="102"/>
      <c r="I116" s="102">
        <v>-0.2</v>
      </c>
    </row>
    <row r="117" spans="1:9" hidden="1">
      <c r="A117" s="1"/>
      <c r="B117" s="13">
        <v>45677</v>
      </c>
      <c r="C117" s="14" t="s">
        <v>155</v>
      </c>
      <c r="D117" s="14" t="s">
        <v>23</v>
      </c>
      <c r="E117" s="14" t="s">
        <v>49</v>
      </c>
      <c r="F117" s="14" t="s">
        <v>512</v>
      </c>
      <c r="G117" s="15">
        <v>1761.5</v>
      </c>
      <c r="H117" s="102"/>
      <c r="I117" s="102"/>
    </row>
    <row r="118" spans="1:9" hidden="1">
      <c r="A118" s="1"/>
      <c r="B118" s="13">
        <v>45677</v>
      </c>
      <c r="C118" s="14" t="s">
        <v>155</v>
      </c>
      <c r="D118" s="14" t="s">
        <v>15</v>
      </c>
      <c r="E118" s="14" t="s">
        <v>510</v>
      </c>
      <c r="F118" s="14" t="s">
        <v>511</v>
      </c>
      <c r="G118" s="15"/>
      <c r="H118" s="102"/>
      <c r="I118" s="102">
        <v>-400</v>
      </c>
    </row>
    <row r="119" spans="1:9" hidden="1">
      <c r="A119" s="1"/>
      <c r="B119" s="13">
        <v>45677</v>
      </c>
      <c r="C119" s="14" t="s">
        <v>155</v>
      </c>
      <c r="D119" s="14" t="s">
        <v>18</v>
      </c>
      <c r="E119" s="14" t="s">
        <v>19</v>
      </c>
      <c r="F119" s="14" t="s">
        <v>508</v>
      </c>
      <c r="G119" s="15"/>
      <c r="H119" s="102"/>
      <c r="I119" s="102">
        <v>-2500</v>
      </c>
    </row>
    <row r="120" spans="1:9" hidden="1">
      <c r="A120" s="1"/>
      <c r="B120" s="13">
        <v>45678</v>
      </c>
      <c r="C120" s="14" t="s">
        <v>155</v>
      </c>
      <c r="D120" s="14" t="s">
        <v>20</v>
      </c>
      <c r="E120" s="14" t="s">
        <v>43</v>
      </c>
      <c r="F120" s="14" t="s">
        <v>515</v>
      </c>
      <c r="G120" s="15"/>
      <c r="H120" s="102"/>
      <c r="I120" s="102">
        <v>-1900</v>
      </c>
    </row>
    <row r="121" spans="1:9" hidden="1">
      <c r="A121" s="1"/>
      <c r="B121" s="13">
        <v>45678</v>
      </c>
      <c r="C121" s="14" t="s">
        <v>156</v>
      </c>
      <c r="D121" s="14" t="s">
        <v>13</v>
      </c>
      <c r="E121" s="14" t="s">
        <v>155</v>
      </c>
      <c r="F121" s="14" t="s">
        <v>514</v>
      </c>
      <c r="G121" s="15">
        <v>2000</v>
      </c>
      <c r="H121" s="102"/>
      <c r="I121" s="102"/>
    </row>
    <row r="122" spans="1:9" hidden="1">
      <c r="A122" s="1"/>
      <c r="B122" s="13">
        <v>45678</v>
      </c>
      <c r="C122" s="14" t="s">
        <v>158</v>
      </c>
      <c r="D122" s="14" t="s">
        <v>13</v>
      </c>
      <c r="E122" s="14" t="s">
        <v>155</v>
      </c>
      <c r="F122" s="14" t="s">
        <v>10</v>
      </c>
      <c r="G122" s="15">
        <v>909</v>
      </c>
      <c r="H122" s="102"/>
      <c r="I122" s="102"/>
    </row>
    <row r="123" spans="1:9" hidden="1">
      <c r="A123" s="1"/>
      <c r="B123" s="13">
        <v>45678</v>
      </c>
      <c r="C123" s="14" t="s">
        <v>155</v>
      </c>
      <c r="D123" s="14" t="s">
        <v>13</v>
      </c>
      <c r="E123" s="14" t="s">
        <v>156</v>
      </c>
      <c r="F123" s="14" t="s">
        <v>514</v>
      </c>
      <c r="G123" s="15">
        <v>-2000</v>
      </c>
      <c r="H123" s="102"/>
      <c r="I123" s="102"/>
    </row>
    <row r="124" spans="1:9" hidden="1">
      <c r="A124" s="1"/>
      <c r="B124" s="13">
        <v>45678</v>
      </c>
      <c r="C124" s="14" t="s">
        <v>155</v>
      </c>
      <c r="D124" s="14" t="s">
        <v>13</v>
      </c>
      <c r="E124" s="14" t="s">
        <v>158</v>
      </c>
      <c r="F124" s="14" t="s">
        <v>10</v>
      </c>
      <c r="G124" s="15">
        <v>-909</v>
      </c>
      <c r="H124" s="102"/>
      <c r="I124" s="102"/>
    </row>
    <row r="125" spans="1:9" hidden="1">
      <c r="A125" s="1"/>
      <c r="B125" s="13">
        <v>45678</v>
      </c>
      <c r="C125" s="14" t="s">
        <v>158</v>
      </c>
      <c r="D125" s="14" t="s">
        <v>18</v>
      </c>
      <c r="E125" s="14" t="s">
        <v>31</v>
      </c>
      <c r="F125" s="14" t="s">
        <v>516</v>
      </c>
      <c r="G125" s="15"/>
      <c r="H125" s="102"/>
      <c r="I125" s="102">
        <v>-12</v>
      </c>
    </row>
    <row r="126" spans="1:9" hidden="1">
      <c r="A126" s="1"/>
      <c r="B126" s="13">
        <v>45678</v>
      </c>
      <c r="C126" s="14" t="s">
        <v>158</v>
      </c>
      <c r="D126" s="14" t="s">
        <v>18</v>
      </c>
      <c r="E126" s="14" t="s">
        <v>31</v>
      </c>
      <c r="F126" s="14" t="s">
        <v>517</v>
      </c>
      <c r="G126" s="15"/>
      <c r="H126" s="102"/>
      <c r="I126" s="102">
        <v>-32</v>
      </c>
    </row>
    <row r="127" spans="1:9" hidden="1">
      <c r="A127" s="1"/>
      <c r="B127" s="13">
        <v>45678</v>
      </c>
      <c r="C127" s="14" t="s">
        <v>158</v>
      </c>
      <c r="D127" s="14" t="s">
        <v>18</v>
      </c>
      <c r="E127" s="14" t="s">
        <v>31</v>
      </c>
      <c r="F127" s="14" t="s">
        <v>498</v>
      </c>
      <c r="G127" s="15"/>
      <c r="H127" s="102"/>
      <c r="I127" s="102">
        <v>-33</v>
      </c>
    </row>
    <row r="128" spans="1:9" hidden="1">
      <c r="A128" s="1"/>
      <c r="B128" s="13">
        <v>45678</v>
      </c>
      <c r="C128" s="14" t="s">
        <v>426</v>
      </c>
      <c r="D128" s="14" t="s">
        <v>27</v>
      </c>
      <c r="E128" s="14" t="s">
        <v>121</v>
      </c>
      <c r="F128" s="14" t="s">
        <v>428</v>
      </c>
      <c r="G128" s="15"/>
      <c r="H128" s="102"/>
      <c r="I128" s="102">
        <v>-25000</v>
      </c>
    </row>
    <row r="129" spans="1:9" hidden="1">
      <c r="A129" s="1"/>
      <c r="B129" s="13">
        <v>45679</v>
      </c>
      <c r="C129" s="14" t="s">
        <v>420</v>
      </c>
      <c r="D129" s="14" t="s">
        <v>23</v>
      </c>
      <c r="E129" s="14" t="s">
        <v>49</v>
      </c>
      <c r="F129" s="14" t="s">
        <v>519</v>
      </c>
      <c r="G129" s="15">
        <v>-140</v>
      </c>
      <c r="H129" s="102"/>
      <c r="I129" s="102"/>
    </row>
    <row r="130" spans="1:9" hidden="1">
      <c r="A130" s="1"/>
      <c r="B130" s="13">
        <v>45679</v>
      </c>
      <c r="C130" s="14" t="s">
        <v>158</v>
      </c>
      <c r="D130" s="14" t="s">
        <v>23</v>
      </c>
      <c r="E130" s="14" t="s">
        <v>49</v>
      </c>
      <c r="F130" s="14" t="s">
        <v>519</v>
      </c>
      <c r="G130" s="15">
        <v>140</v>
      </c>
      <c r="H130" s="102"/>
      <c r="I130" s="102"/>
    </row>
    <row r="131" spans="1:9">
      <c r="A131" s="1"/>
      <c r="B131" s="13">
        <v>45679</v>
      </c>
      <c r="C131" s="14" t="s">
        <v>154</v>
      </c>
      <c r="D131" s="14" t="s">
        <v>25</v>
      </c>
      <c r="E131" s="14" t="s">
        <v>30</v>
      </c>
      <c r="F131" s="14" t="s">
        <v>518</v>
      </c>
      <c r="G131" s="15"/>
      <c r="H131" s="102">
        <v>7000</v>
      </c>
      <c r="I131" s="102"/>
    </row>
    <row r="132" spans="1:9" hidden="1">
      <c r="A132" s="1"/>
      <c r="B132" s="13">
        <v>45679</v>
      </c>
      <c r="C132" s="14" t="s">
        <v>158</v>
      </c>
      <c r="D132" s="14" t="s">
        <v>18</v>
      </c>
      <c r="E132" s="14" t="s">
        <v>31</v>
      </c>
      <c r="F132" s="14" t="s">
        <v>473</v>
      </c>
      <c r="G132" s="15"/>
      <c r="H132" s="102"/>
      <c r="I132" s="102">
        <v>-40</v>
      </c>
    </row>
    <row r="133" spans="1:9" hidden="1">
      <c r="A133" s="1"/>
      <c r="B133" s="13">
        <v>45679</v>
      </c>
      <c r="C133" s="14" t="s">
        <v>158</v>
      </c>
      <c r="D133" s="14" t="s">
        <v>18</v>
      </c>
      <c r="E133" s="14" t="s">
        <v>31</v>
      </c>
      <c r="F133" s="14" t="s">
        <v>467</v>
      </c>
      <c r="G133" s="15"/>
      <c r="H133" s="102"/>
      <c r="I133" s="102">
        <v>-30</v>
      </c>
    </row>
    <row r="134" spans="1:9" hidden="1">
      <c r="A134" s="1"/>
      <c r="B134" s="13">
        <v>45680</v>
      </c>
      <c r="C134" s="14" t="s">
        <v>158</v>
      </c>
      <c r="D134" s="14" t="s">
        <v>20</v>
      </c>
      <c r="E134" s="14" t="s">
        <v>21</v>
      </c>
      <c r="F134" s="14" t="s">
        <v>520</v>
      </c>
      <c r="G134" s="15"/>
      <c r="H134" s="102"/>
      <c r="I134" s="102">
        <v>-305</v>
      </c>
    </row>
    <row r="135" spans="1:9" hidden="1">
      <c r="A135" s="1"/>
      <c r="B135" s="13">
        <v>45680</v>
      </c>
      <c r="C135" s="14" t="s">
        <v>158</v>
      </c>
      <c r="D135" s="14" t="s">
        <v>45</v>
      </c>
      <c r="E135" s="14" t="s">
        <v>150</v>
      </c>
      <c r="F135" s="14" t="s">
        <v>524</v>
      </c>
      <c r="G135" s="15"/>
      <c r="H135" s="102"/>
      <c r="I135" s="102">
        <v>-70</v>
      </c>
    </row>
    <row r="136" spans="1:9" hidden="1">
      <c r="A136" s="1"/>
      <c r="B136" s="13">
        <v>45680</v>
      </c>
      <c r="C136" s="14" t="s">
        <v>158</v>
      </c>
      <c r="D136" s="14" t="s">
        <v>45</v>
      </c>
      <c r="E136" s="14" t="s">
        <v>153</v>
      </c>
      <c r="F136" s="14" t="s">
        <v>521</v>
      </c>
      <c r="G136" s="15"/>
      <c r="H136" s="102">
        <v>30</v>
      </c>
      <c r="I136" s="102"/>
    </row>
    <row r="137" spans="1:9" hidden="1">
      <c r="A137" s="1"/>
      <c r="B137" s="13">
        <v>45680</v>
      </c>
      <c r="C137" s="14" t="s">
        <v>158</v>
      </c>
      <c r="D137" s="14" t="s">
        <v>45</v>
      </c>
      <c r="E137" s="14" t="s">
        <v>153</v>
      </c>
      <c r="F137" s="14" t="s">
        <v>522</v>
      </c>
      <c r="G137" s="15"/>
      <c r="H137" s="102"/>
      <c r="I137" s="102">
        <v>-10</v>
      </c>
    </row>
    <row r="138" spans="1:9">
      <c r="A138" s="1"/>
      <c r="B138" s="13">
        <v>45680</v>
      </c>
      <c r="C138" s="14" t="s">
        <v>154</v>
      </c>
      <c r="D138" s="14" t="s">
        <v>23</v>
      </c>
      <c r="E138" s="14" t="s">
        <v>44</v>
      </c>
      <c r="F138" s="14" t="s">
        <v>428</v>
      </c>
      <c r="G138" s="15"/>
      <c r="H138" s="102"/>
      <c r="I138" s="102">
        <v>-745</v>
      </c>
    </row>
    <row r="139" spans="1:9" hidden="1">
      <c r="A139" s="1"/>
      <c r="B139" s="13">
        <v>45680</v>
      </c>
      <c r="C139" s="14" t="s">
        <v>158</v>
      </c>
      <c r="D139" s="14" t="s">
        <v>18</v>
      </c>
      <c r="E139" s="14" t="s">
        <v>31</v>
      </c>
      <c r="F139" s="14" t="s">
        <v>523</v>
      </c>
      <c r="G139" s="15"/>
      <c r="H139" s="102"/>
      <c r="I139" s="102">
        <v>-20</v>
      </c>
    </row>
    <row r="140" spans="1:9" hidden="1">
      <c r="A140" s="1"/>
      <c r="B140" s="13"/>
      <c r="C140" s="14"/>
      <c r="D140" s="14"/>
      <c r="E140" s="14"/>
      <c r="F140" s="14"/>
      <c r="G140" s="15"/>
      <c r="H140" s="102"/>
      <c r="I140" s="102"/>
    </row>
    <row r="141" spans="1:9" hidden="1">
      <c r="A141" s="1"/>
      <c r="B141" s="13"/>
      <c r="C141" s="14"/>
      <c r="D141" s="14"/>
      <c r="E141" s="14"/>
      <c r="F141" s="14"/>
      <c r="G141" s="15"/>
      <c r="H141" s="102"/>
      <c r="I141" s="102"/>
    </row>
    <row r="142" spans="1:9" hidden="1">
      <c r="A142" s="1"/>
      <c r="B142" s="13"/>
      <c r="C142" s="14"/>
      <c r="D142" s="14"/>
      <c r="E142" s="14"/>
      <c r="F142" s="14"/>
      <c r="G142" s="15"/>
      <c r="H142" s="102"/>
      <c r="I142" s="102"/>
    </row>
    <row r="143" spans="1:9" hidden="1">
      <c r="A143" s="1"/>
      <c r="B143" s="13"/>
      <c r="C143" s="14"/>
      <c r="D143" s="14"/>
      <c r="E143" s="14"/>
      <c r="F143" s="14"/>
      <c r="G143" s="15"/>
      <c r="H143" s="102"/>
      <c r="I143" s="102"/>
    </row>
    <row r="144" spans="1:9" hidden="1">
      <c r="A144" s="1"/>
      <c r="B144" s="13"/>
      <c r="C144" s="14"/>
      <c r="D144" s="14"/>
      <c r="E144" s="14"/>
      <c r="F144" s="14"/>
      <c r="G144" s="15"/>
      <c r="H144" s="102"/>
      <c r="I144" s="102"/>
    </row>
    <row r="145" spans="1:9" hidden="1">
      <c r="A145" s="1"/>
      <c r="B145" s="13"/>
      <c r="C145" s="14"/>
      <c r="D145" s="14"/>
      <c r="E145" s="14"/>
      <c r="F145" s="14"/>
      <c r="G145" s="15"/>
      <c r="H145" s="102"/>
      <c r="I145" s="102"/>
    </row>
    <row r="146" spans="1:9" hidden="1">
      <c r="A146" s="1"/>
      <c r="B146" s="13"/>
      <c r="C146" s="14"/>
      <c r="D146" s="14"/>
      <c r="E146" s="14"/>
      <c r="F146" s="14"/>
      <c r="G146" s="15"/>
      <c r="H146" s="102"/>
      <c r="I146" s="102"/>
    </row>
    <row r="147" spans="1:9" hidden="1">
      <c r="A147" s="1"/>
      <c r="B147" s="13"/>
      <c r="C147" s="14"/>
      <c r="D147" s="14"/>
      <c r="E147" s="14"/>
      <c r="F147" s="14"/>
      <c r="G147" s="15"/>
      <c r="H147" s="102"/>
      <c r="I147" s="102"/>
    </row>
    <row r="148" spans="1:9" hidden="1">
      <c r="A148" s="1"/>
      <c r="B148" s="13"/>
      <c r="C148" s="14"/>
      <c r="D148" s="14"/>
      <c r="E148" s="14"/>
      <c r="F148" s="14"/>
      <c r="G148" s="15"/>
      <c r="H148" s="102"/>
      <c r="I148" s="102"/>
    </row>
    <row r="149" spans="1:9" hidden="1">
      <c r="A149" s="1"/>
      <c r="B149" s="13"/>
      <c r="C149" s="14"/>
      <c r="D149" s="14"/>
      <c r="E149" s="14"/>
      <c r="F149" s="14"/>
      <c r="G149" s="15"/>
      <c r="H149" s="102"/>
      <c r="I149" s="102"/>
    </row>
    <row r="150" spans="1:9" hidden="1">
      <c r="A150" s="1"/>
      <c r="B150" s="13"/>
      <c r="C150" s="14"/>
      <c r="D150" s="14"/>
      <c r="E150" s="14"/>
      <c r="F150" s="14"/>
      <c r="G150" s="15"/>
      <c r="H150" s="102"/>
      <c r="I150" s="102"/>
    </row>
    <row r="151" spans="1:9" hidden="1">
      <c r="A151" s="1"/>
      <c r="B151" s="13"/>
      <c r="C151" s="14"/>
      <c r="D151" s="14"/>
      <c r="E151" s="14"/>
      <c r="F151" s="14"/>
      <c r="G151" s="15"/>
      <c r="H151" s="102"/>
      <c r="I151" s="102"/>
    </row>
    <row r="152" spans="1:9" hidden="1">
      <c r="A152" s="1"/>
      <c r="B152" s="13"/>
      <c r="C152" s="14"/>
      <c r="D152" s="14"/>
      <c r="E152" s="14"/>
      <c r="F152" s="14"/>
      <c r="G152" s="15"/>
      <c r="H152" s="102"/>
      <c r="I152" s="102"/>
    </row>
    <row r="153" spans="1:9" hidden="1">
      <c r="A153" s="1"/>
      <c r="B153" s="13"/>
      <c r="C153" s="14"/>
      <c r="D153" s="14"/>
      <c r="E153" s="14"/>
      <c r="F153" s="14"/>
      <c r="G153" s="15"/>
      <c r="H153" s="102"/>
      <c r="I153" s="102"/>
    </row>
    <row r="154" spans="1:9" hidden="1">
      <c r="A154" s="1"/>
      <c r="B154" s="13"/>
      <c r="C154" s="14"/>
      <c r="D154" s="14"/>
      <c r="E154" s="14"/>
      <c r="F154" s="14"/>
      <c r="G154" s="15"/>
      <c r="H154" s="102"/>
      <c r="I154" s="102"/>
    </row>
    <row r="155" spans="1:9" hidden="1">
      <c r="A155" s="1"/>
      <c r="B155" s="13"/>
      <c r="C155" s="14"/>
      <c r="D155" s="14"/>
      <c r="E155" s="14"/>
      <c r="F155" s="14"/>
      <c r="G155" s="15"/>
      <c r="H155" s="102"/>
      <c r="I155" s="102"/>
    </row>
    <row r="156" spans="1:9" hidden="1">
      <c r="A156" s="1"/>
      <c r="B156" s="13"/>
      <c r="C156" s="14"/>
      <c r="D156" s="14"/>
      <c r="E156" s="14"/>
      <c r="F156" s="14"/>
      <c r="G156" s="15"/>
      <c r="H156" s="102"/>
      <c r="I156" s="102"/>
    </row>
    <row r="157" spans="1:9" hidden="1">
      <c r="A157" s="1"/>
      <c r="B157" s="13"/>
      <c r="C157" s="14"/>
      <c r="D157" s="14"/>
      <c r="E157" s="14"/>
      <c r="F157" s="14"/>
      <c r="G157" s="15"/>
      <c r="H157" s="102"/>
      <c r="I157" s="102"/>
    </row>
    <row r="158" spans="1:9" hidden="1">
      <c r="A158" s="1"/>
      <c r="B158" s="13"/>
      <c r="C158" s="14"/>
      <c r="D158" s="14"/>
      <c r="E158" s="14"/>
      <c r="F158" s="14"/>
      <c r="G158" s="15"/>
      <c r="H158" s="102"/>
      <c r="I158" s="102"/>
    </row>
    <row r="159" spans="1:9" hidden="1">
      <c r="A159" s="1"/>
      <c r="B159" s="13"/>
      <c r="C159" s="14"/>
      <c r="D159" s="14"/>
      <c r="E159" s="14"/>
      <c r="F159" s="14"/>
      <c r="G159" s="15"/>
      <c r="H159" s="102"/>
      <c r="I159" s="102"/>
    </row>
    <row r="160" spans="1:9" hidden="1">
      <c r="A160" s="1"/>
      <c r="B160" s="13"/>
      <c r="C160" s="14"/>
      <c r="D160" s="14"/>
      <c r="E160" s="14"/>
      <c r="F160" s="14"/>
      <c r="G160" s="15"/>
      <c r="H160" s="102"/>
      <c r="I160" s="102"/>
    </row>
    <row r="161" spans="1:9" hidden="1">
      <c r="A161" s="1"/>
      <c r="B161" s="13"/>
      <c r="C161" s="14"/>
      <c r="D161" s="14"/>
      <c r="E161" s="14"/>
      <c r="F161" s="14"/>
      <c r="G161" s="15"/>
      <c r="H161" s="102"/>
      <c r="I161" s="102"/>
    </row>
    <row r="162" spans="1:9" hidden="1">
      <c r="A162" s="1"/>
      <c r="B162" s="13"/>
      <c r="C162" s="14"/>
      <c r="D162" s="14"/>
      <c r="E162" s="14"/>
      <c r="F162" s="14"/>
      <c r="G162" s="15"/>
      <c r="H162" s="102"/>
      <c r="I162" s="102"/>
    </row>
    <row r="163" spans="1:9" hidden="1">
      <c r="A163" s="1"/>
      <c r="B163" s="13"/>
      <c r="C163" s="14"/>
      <c r="D163" s="14"/>
      <c r="E163" s="14"/>
      <c r="F163" s="14"/>
      <c r="G163" s="15"/>
      <c r="H163" s="102"/>
      <c r="I163" s="102"/>
    </row>
    <row r="164" spans="1:9" hidden="1">
      <c r="A164" s="1"/>
      <c r="B164" s="13"/>
      <c r="C164" s="14"/>
      <c r="D164" s="14"/>
      <c r="E164" s="14"/>
      <c r="F164" s="14"/>
      <c r="G164" s="15"/>
      <c r="H164" s="102"/>
      <c r="I164" s="102"/>
    </row>
    <row r="165" spans="1:9" hidden="1">
      <c r="A165" s="1"/>
      <c r="B165" s="13"/>
      <c r="C165" s="14"/>
      <c r="D165" s="14"/>
      <c r="E165" s="14"/>
      <c r="F165" s="14"/>
      <c r="G165" s="15"/>
      <c r="H165" s="102"/>
      <c r="I165" s="102"/>
    </row>
    <row r="166" spans="1:9" hidden="1">
      <c r="A166" s="1"/>
      <c r="B166" s="13"/>
      <c r="C166" s="14"/>
      <c r="D166" s="14"/>
      <c r="E166" s="14"/>
      <c r="F166" s="14"/>
      <c r="G166" s="15"/>
      <c r="H166" s="102"/>
      <c r="I166" s="102"/>
    </row>
    <row r="167" spans="1:9" hidden="1">
      <c r="A167" s="1"/>
      <c r="B167" s="13"/>
      <c r="C167" s="14"/>
      <c r="D167" s="14"/>
      <c r="E167" s="14"/>
      <c r="F167" s="14"/>
      <c r="G167" s="15"/>
      <c r="H167" s="102"/>
      <c r="I167" s="102"/>
    </row>
    <row r="168" spans="1:9" hidden="1">
      <c r="A168" s="1"/>
      <c r="B168" s="13"/>
      <c r="C168" s="14"/>
      <c r="D168" s="14"/>
      <c r="E168" s="14"/>
      <c r="F168" s="14"/>
      <c r="G168" s="15"/>
      <c r="H168" s="102"/>
      <c r="I168" s="102"/>
    </row>
    <row r="169" spans="1:9" hidden="1">
      <c r="A169" s="1"/>
      <c r="B169" s="13"/>
      <c r="C169" s="14"/>
      <c r="D169" s="14"/>
      <c r="E169" s="14"/>
      <c r="F169" s="14"/>
      <c r="G169" s="15"/>
      <c r="H169" s="102"/>
      <c r="I169" s="102"/>
    </row>
    <row r="170" spans="1:9" hidden="1">
      <c r="A170" s="1"/>
      <c r="B170" s="13"/>
      <c r="C170" s="14"/>
      <c r="D170" s="14"/>
      <c r="E170" s="14"/>
      <c r="F170" s="14"/>
      <c r="G170" s="15"/>
      <c r="H170" s="102"/>
      <c r="I170" s="102"/>
    </row>
    <row r="171" spans="1:9" hidden="1">
      <c r="A171" s="1"/>
      <c r="B171" s="13"/>
      <c r="C171" s="14"/>
      <c r="D171" s="14"/>
      <c r="E171" s="14"/>
      <c r="F171" s="14"/>
      <c r="G171" s="15"/>
      <c r="H171" s="102"/>
      <c r="I171" s="102"/>
    </row>
    <row r="172" spans="1:9" hidden="1">
      <c r="A172" s="1"/>
      <c r="B172" s="13"/>
      <c r="C172" s="14"/>
      <c r="D172" s="14"/>
      <c r="E172" s="14"/>
      <c r="F172" s="14"/>
      <c r="G172" s="15"/>
      <c r="H172" s="102"/>
      <c r="I172" s="102"/>
    </row>
    <row r="173" spans="1:9" hidden="1">
      <c r="A173" s="1"/>
      <c r="B173" s="13"/>
      <c r="C173" s="14"/>
      <c r="D173" s="14"/>
      <c r="E173" s="14"/>
      <c r="F173" s="14"/>
      <c r="G173" s="15"/>
      <c r="H173" s="102"/>
      <c r="I173" s="102"/>
    </row>
    <row r="174" spans="1:9" hidden="1">
      <c r="A174" s="1"/>
      <c r="B174" s="13"/>
      <c r="C174" s="14"/>
      <c r="D174" s="14"/>
      <c r="E174" s="14"/>
      <c r="F174" s="14"/>
      <c r="G174" s="15"/>
      <c r="H174" s="102"/>
      <c r="I174" s="102"/>
    </row>
    <row r="175" spans="1:9" hidden="1">
      <c r="A175" s="1"/>
      <c r="B175" s="13"/>
      <c r="C175" s="14"/>
      <c r="D175" s="14"/>
      <c r="E175" s="14"/>
      <c r="F175" s="14"/>
      <c r="G175" s="15"/>
      <c r="H175" s="102"/>
      <c r="I175" s="102"/>
    </row>
    <row r="176" spans="1:9" hidden="1">
      <c r="A176" s="1"/>
      <c r="B176" s="13"/>
      <c r="C176" s="14"/>
      <c r="D176" s="14"/>
      <c r="E176" s="14"/>
      <c r="F176" s="14"/>
      <c r="G176" s="15"/>
      <c r="H176" s="102"/>
      <c r="I176" s="102"/>
    </row>
    <row r="177" spans="1:9" hidden="1">
      <c r="A177" s="1"/>
      <c r="B177" s="13"/>
      <c r="C177" s="14"/>
      <c r="D177" s="14"/>
      <c r="E177" s="14"/>
      <c r="F177" s="14"/>
      <c r="G177" s="15"/>
      <c r="H177" s="102"/>
      <c r="I177" s="102"/>
    </row>
    <row r="178" spans="1:9" hidden="1">
      <c r="A178" s="1"/>
      <c r="B178" s="13"/>
      <c r="C178" s="14"/>
      <c r="D178" s="14"/>
      <c r="E178" s="14"/>
      <c r="F178" s="14"/>
      <c r="G178" s="15"/>
      <c r="H178" s="102"/>
      <c r="I178" s="102"/>
    </row>
    <row r="179" spans="1:9" hidden="1">
      <c r="A179" s="1"/>
      <c r="B179" s="13"/>
      <c r="C179" s="14"/>
      <c r="D179" s="14"/>
      <c r="E179" s="14"/>
      <c r="F179" s="14"/>
      <c r="G179" s="15"/>
      <c r="H179" s="102"/>
      <c r="I179" s="102"/>
    </row>
    <row r="180" spans="1:9" hidden="1">
      <c r="A180" s="1"/>
      <c r="B180" s="13"/>
      <c r="C180" s="14"/>
      <c r="D180" s="14"/>
      <c r="E180" s="14"/>
      <c r="F180" s="14"/>
      <c r="G180" s="15"/>
      <c r="H180" s="102"/>
      <c r="I180" s="102"/>
    </row>
    <row r="181" spans="1:9" hidden="1">
      <c r="A181" s="1"/>
      <c r="B181" s="13"/>
      <c r="C181" s="14"/>
      <c r="D181" s="14"/>
      <c r="E181" s="14"/>
      <c r="F181" s="14"/>
      <c r="G181" s="15"/>
      <c r="H181" s="102"/>
      <c r="I181" s="102"/>
    </row>
    <row r="182" spans="1:9" hidden="1">
      <c r="A182" s="1"/>
      <c r="B182" s="13"/>
      <c r="C182" s="14"/>
      <c r="D182" s="14"/>
      <c r="E182" s="14"/>
      <c r="F182" s="14"/>
      <c r="G182" s="15"/>
      <c r="H182" s="102"/>
      <c r="I182" s="102"/>
    </row>
    <row r="183" spans="1:9" hidden="1">
      <c r="A183" s="1"/>
      <c r="B183" s="13"/>
      <c r="C183" s="14"/>
      <c r="D183" s="14"/>
      <c r="E183" s="14"/>
      <c r="F183" s="14"/>
      <c r="G183" s="15"/>
      <c r="H183" s="102"/>
      <c r="I183" s="102"/>
    </row>
    <row r="184" spans="1:9" hidden="1">
      <c r="A184" s="1"/>
      <c r="B184" s="13"/>
      <c r="C184" s="14"/>
      <c r="D184" s="14"/>
      <c r="E184" s="14"/>
      <c r="F184" s="14"/>
      <c r="G184" s="15"/>
      <c r="H184" s="102"/>
      <c r="I184" s="102"/>
    </row>
    <row r="185" spans="1:9" hidden="1">
      <c r="A185" s="1"/>
      <c r="B185" s="13"/>
      <c r="C185" s="14"/>
      <c r="D185" s="14"/>
      <c r="E185" s="14"/>
      <c r="F185" s="14"/>
      <c r="G185" s="15"/>
      <c r="H185" s="102"/>
      <c r="I185" s="102"/>
    </row>
    <row r="186" spans="1:9" hidden="1">
      <c r="A186" s="1"/>
      <c r="B186" s="13"/>
      <c r="C186" s="14"/>
      <c r="D186" s="14"/>
      <c r="E186" s="14"/>
      <c r="F186" s="14"/>
      <c r="G186" s="15"/>
      <c r="H186" s="102"/>
      <c r="I186" s="102"/>
    </row>
    <row r="187" spans="1:9" hidden="1">
      <c r="A187" s="1"/>
      <c r="B187" s="13"/>
      <c r="C187" s="14"/>
      <c r="D187" s="14"/>
      <c r="E187" s="14"/>
      <c r="F187" s="14"/>
      <c r="G187" s="15"/>
      <c r="H187" s="102"/>
      <c r="I187" s="102"/>
    </row>
    <row r="188" spans="1:9" hidden="1">
      <c r="A188" s="1"/>
      <c r="B188" s="13"/>
      <c r="C188" s="14"/>
      <c r="D188" s="14"/>
      <c r="E188" s="14"/>
      <c r="F188" s="14"/>
      <c r="G188" s="15"/>
      <c r="H188" s="102"/>
      <c r="I188" s="102"/>
    </row>
    <row r="189" spans="1:9" hidden="1">
      <c r="A189" s="1"/>
      <c r="B189" s="13"/>
      <c r="C189" s="14"/>
      <c r="D189" s="14"/>
      <c r="E189" s="14"/>
      <c r="F189" s="14"/>
      <c r="G189" s="15"/>
      <c r="H189" s="102"/>
      <c r="I189" s="102"/>
    </row>
    <row r="190" spans="1:9" hidden="1">
      <c r="A190" s="1"/>
      <c r="B190" s="13"/>
      <c r="C190" s="14"/>
      <c r="D190" s="14"/>
      <c r="E190" s="14"/>
      <c r="F190" s="14"/>
      <c r="G190" s="15"/>
      <c r="H190" s="102"/>
      <c r="I190" s="102"/>
    </row>
    <row r="191" spans="1:9" hidden="1">
      <c r="A191" s="1"/>
      <c r="B191" s="13"/>
      <c r="C191" s="14"/>
      <c r="D191" s="14"/>
      <c r="E191" s="14"/>
      <c r="F191" s="14"/>
      <c r="G191" s="15"/>
      <c r="H191" s="102"/>
      <c r="I191" s="102"/>
    </row>
    <row r="192" spans="1:9" hidden="1">
      <c r="A192" s="1"/>
      <c r="B192" s="13"/>
      <c r="C192" s="14"/>
      <c r="D192" s="14"/>
      <c r="E192" s="14"/>
      <c r="F192" s="14"/>
      <c r="G192" s="15"/>
      <c r="H192" s="102"/>
      <c r="I192" s="102"/>
    </row>
    <row r="193" spans="1:9" hidden="1">
      <c r="A193" s="1"/>
      <c r="B193" s="13"/>
      <c r="C193" s="14"/>
      <c r="D193" s="14"/>
      <c r="E193" s="14"/>
      <c r="F193" s="14"/>
      <c r="G193" s="15"/>
      <c r="H193" s="102"/>
      <c r="I193" s="102"/>
    </row>
    <row r="194" spans="1:9" hidden="1">
      <c r="A194" s="1"/>
      <c r="B194" s="13"/>
      <c r="C194" s="14"/>
      <c r="D194" s="14"/>
      <c r="E194" s="14"/>
      <c r="F194" s="14"/>
      <c r="G194" s="15"/>
      <c r="H194" s="102"/>
      <c r="I194" s="102"/>
    </row>
    <row r="195" spans="1:9" hidden="1">
      <c r="A195" s="1"/>
      <c r="B195" s="13"/>
      <c r="C195" s="14"/>
      <c r="D195" s="14"/>
      <c r="E195" s="14"/>
      <c r="F195" s="14"/>
      <c r="G195" s="15"/>
      <c r="H195" s="102"/>
      <c r="I195" s="102"/>
    </row>
    <row r="196" spans="1:9" hidden="1">
      <c r="A196" s="1"/>
      <c r="B196" s="13"/>
      <c r="C196" s="14"/>
      <c r="D196" s="14"/>
      <c r="E196" s="14"/>
      <c r="F196" s="14"/>
      <c r="G196" s="15"/>
      <c r="H196" s="102"/>
      <c r="I196" s="102"/>
    </row>
    <row r="197" spans="1:9" hidden="1">
      <c r="A197" s="1"/>
      <c r="B197" s="13"/>
      <c r="C197" s="14"/>
      <c r="D197" s="14"/>
      <c r="E197" s="14"/>
      <c r="F197" s="14"/>
      <c r="G197" s="15"/>
      <c r="H197" s="102"/>
      <c r="I197" s="102"/>
    </row>
    <row r="198" spans="1:9" hidden="1">
      <c r="A198" s="1"/>
      <c r="B198" s="13"/>
      <c r="C198" s="14"/>
      <c r="D198" s="14"/>
      <c r="E198" s="14"/>
      <c r="F198" s="14"/>
      <c r="G198" s="15"/>
      <c r="H198" s="102"/>
      <c r="I198" s="102"/>
    </row>
    <row r="199" spans="1:9" hidden="1">
      <c r="A199" s="1"/>
      <c r="B199" s="13"/>
      <c r="C199" s="14"/>
      <c r="D199" s="14"/>
      <c r="E199" s="14"/>
      <c r="F199" s="14"/>
      <c r="G199" s="15"/>
      <c r="H199" s="102"/>
      <c r="I199" s="102"/>
    </row>
    <row r="200" spans="1:9" hidden="1">
      <c r="A200" s="1"/>
      <c r="B200" s="13"/>
      <c r="C200" s="14"/>
      <c r="D200" s="14"/>
      <c r="E200" s="14"/>
      <c r="F200" s="14"/>
      <c r="G200" s="15"/>
      <c r="H200" s="102"/>
      <c r="I200" s="102"/>
    </row>
    <row r="201" spans="1:9" hidden="1">
      <c r="A201" s="1"/>
      <c r="B201" s="13"/>
      <c r="C201" s="14"/>
      <c r="D201" s="14"/>
      <c r="E201" s="14"/>
      <c r="F201" s="14"/>
      <c r="G201" s="15"/>
      <c r="H201" s="102"/>
      <c r="I201" s="102"/>
    </row>
    <row r="202" spans="1:9" hidden="1">
      <c r="A202" s="1"/>
      <c r="B202" s="13"/>
      <c r="C202" s="14"/>
      <c r="D202" s="14"/>
      <c r="E202" s="14"/>
      <c r="F202" s="14"/>
      <c r="G202" s="15"/>
      <c r="H202" s="102"/>
      <c r="I202" s="102"/>
    </row>
    <row r="203" spans="1:9" hidden="1">
      <c r="A203" s="1"/>
      <c r="B203" s="13"/>
      <c r="C203" s="14"/>
      <c r="D203" s="14"/>
      <c r="E203" s="14"/>
      <c r="F203" s="14"/>
      <c r="G203" s="15"/>
      <c r="H203" s="102"/>
      <c r="I203" s="102"/>
    </row>
    <row r="204" spans="1:9" hidden="1">
      <c r="A204" s="1"/>
      <c r="B204" s="13"/>
      <c r="C204" s="14"/>
      <c r="D204" s="14"/>
      <c r="E204" s="14"/>
      <c r="F204" s="14"/>
      <c r="G204" s="15"/>
      <c r="H204" s="102"/>
      <c r="I204" s="102"/>
    </row>
    <row r="205" spans="1:9" hidden="1">
      <c r="A205" s="1"/>
      <c r="B205" s="13"/>
      <c r="C205" s="14"/>
      <c r="D205" s="14"/>
      <c r="E205" s="14"/>
      <c r="F205" s="14"/>
      <c r="G205" s="15"/>
      <c r="H205" s="102"/>
      <c r="I205" s="102"/>
    </row>
    <row r="206" spans="1:9" hidden="1">
      <c r="A206" s="1"/>
      <c r="B206" s="13"/>
      <c r="C206" s="14"/>
      <c r="D206" s="14"/>
      <c r="E206" s="14"/>
      <c r="F206" s="14"/>
      <c r="G206" s="15"/>
      <c r="H206" s="102"/>
      <c r="I206" s="102"/>
    </row>
    <row r="207" spans="1:9" hidden="1">
      <c r="A207" s="1"/>
      <c r="B207" s="13"/>
      <c r="C207" s="14"/>
      <c r="D207" s="14"/>
      <c r="E207" s="14"/>
      <c r="F207" s="14"/>
      <c r="G207" s="15"/>
      <c r="H207" s="102"/>
      <c r="I207" s="102"/>
    </row>
    <row r="208" spans="1:9" hidden="1">
      <c r="A208" s="1"/>
      <c r="B208" s="13"/>
      <c r="C208" s="14"/>
      <c r="D208" s="14"/>
      <c r="E208" s="14"/>
      <c r="F208" s="14"/>
      <c r="G208" s="15"/>
      <c r="H208" s="102"/>
      <c r="I208" s="102"/>
    </row>
    <row r="209" spans="1:9" hidden="1">
      <c r="A209" s="1"/>
      <c r="B209" s="13"/>
      <c r="C209" s="14"/>
      <c r="D209" s="14"/>
      <c r="E209" s="14"/>
      <c r="F209" s="14"/>
      <c r="G209" s="15"/>
      <c r="H209" s="102"/>
      <c r="I209" s="102"/>
    </row>
    <row r="210" spans="1:9" hidden="1">
      <c r="A210" s="1"/>
      <c r="B210" s="13"/>
      <c r="C210" s="14"/>
      <c r="D210" s="14"/>
      <c r="E210" s="14"/>
      <c r="F210" s="14"/>
      <c r="G210" s="15"/>
      <c r="H210" s="102"/>
      <c r="I210" s="102"/>
    </row>
    <row r="211" spans="1:9" hidden="1">
      <c r="A211" s="1"/>
      <c r="B211" s="13"/>
      <c r="C211" s="14"/>
      <c r="D211" s="14"/>
      <c r="E211" s="14"/>
      <c r="F211" s="14"/>
      <c r="G211" s="15"/>
      <c r="H211" s="102"/>
      <c r="I211" s="102"/>
    </row>
    <row r="212" spans="1:9" hidden="1">
      <c r="A212" s="1"/>
      <c r="B212" s="13"/>
      <c r="C212" s="14"/>
      <c r="D212" s="14"/>
      <c r="E212" s="14"/>
      <c r="F212" s="14"/>
      <c r="G212" s="15"/>
      <c r="H212" s="102"/>
      <c r="I212" s="102"/>
    </row>
    <row r="213" spans="1:9" hidden="1">
      <c r="A213" s="1"/>
      <c r="B213" s="13"/>
      <c r="C213" s="14"/>
      <c r="D213" s="14"/>
      <c r="E213" s="14"/>
      <c r="F213" s="14"/>
      <c r="G213" s="15"/>
      <c r="H213" s="102"/>
      <c r="I213" s="102"/>
    </row>
    <row r="214" spans="1:9" hidden="1">
      <c r="A214" s="1"/>
      <c r="B214" s="13"/>
      <c r="C214" s="14"/>
      <c r="D214" s="14"/>
      <c r="E214" s="14"/>
      <c r="F214" s="14"/>
      <c r="G214" s="15"/>
      <c r="H214" s="102"/>
      <c r="I214" s="102"/>
    </row>
    <row r="215" spans="1:9" hidden="1">
      <c r="A215" s="1"/>
      <c r="B215" s="13"/>
      <c r="C215" s="14"/>
      <c r="D215" s="14"/>
      <c r="E215" s="14"/>
      <c r="F215" s="14"/>
      <c r="G215" s="15"/>
      <c r="H215" s="102"/>
      <c r="I215" s="102"/>
    </row>
    <row r="216" spans="1:9" hidden="1">
      <c r="A216" s="1"/>
      <c r="B216" s="13"/>
      <c r="C216" s="14"/>
      <c r="D216" s="14"/>
      <c r="E216" s="14"/>
      <c r="F216" s="14"/>
      <c r="G216" s="15"/>
      <c r="H216" s="102"/>
      <c r="I216" s="102"/>
    </row>
    <row r="217" spans="1:9" hidden="1">
      <c r="A217" s="1"/>
      <c r="B217" s="13"/>
      <c r="C217" s="14"/>
      <c r="D217" s="14"/>
      <c r="E217" s="14"/>
      <c r="F217" s="14"/>
      <c r="G217" s="15"/>
      <c r="H217" s="102"/>
      <c r="I217" s="102"/>
    </row>
    <row r="218" spans="1:9" hidden="1">
      <c r="A218" s="1"/>
      <c r="B218" s="13"/>
      <c r="C218" s="14"/>
      <c r="D218" s="14"/>
      <c r="E218" s="14"/>
      <c r="F218" s="14"/>
      <c r="G218" s="15"/>
      <c r="H218" s="102"/>
      <c r="I218" s="102"/>
    </row>
    <row r="219" spans="1:9" hidden="1">
      <c r="A219" s="1"/>
      <c r="B219" s="13"/>
      <c r="C219" s="14"/>
      <c r="D219" s="14"/>
      <c r="E219" s="14"/>
      <c r="F219" s="14"/>
      <c r="G219" s="15"/>
      <c r="H219" s="102"/>
      <c r="I219" s="102"/>
    </row>
    <row r="220" spans="1:9" hidden="1">
      <c r="A220" s="1"/>
      <c r="B220" s="13"/>
      <c r="C220" s="14"/>
      <c r="D220" s="14"/>
      <c r="E220" s="14"/>
      <c r="F220" s="14"/>
      <c r="G220" s="15"/>
      <c r="H220" s="102"/>
      <c r="I220" s="102"/>
    </row>
    <row r="221" spans="1:9" hidden="1">
      <c r="A221" s="1"/>
      <c r="B221" s="13"/>
      <c r="C221" s="14"/>
      <c r="D221" s="14"/>
      <c r="E221" s="14"/>
      <c r="F221" s="14"/>
      <c r="G221" s="15"/>
      <c r="H221" s="102"/>
      <c r="I221" s="102"/>
    </row>
    <row r="222" spans="1:9" hidden="1">
      <c r="A222" s="1"/>
      <c r="B222" s="13"/>
      <c r="C222" s="14"/>
      <c r="D222" s="14"/>
      <c r="E222" s="14"/>
      <c r="F222" s="14"/>
      <c r="G222" s="15"/>
      <c r="H222" s="102"/>
      <c r="I222" s="102"/>
    </row>
    <row r="223" spans="1:9" hidden="1">
      <c r="A223" s="1"/>
      <c r="B223" s="13"/>
      <c r="C223" s="14"/>
      <c r="D223" s="14"/>
      <c r="E223" s="14"/>
      <c r="F223" s="14"/>
      <c r="G223" s="15"/>
      <c r="H223" s="102"/>
      <c r="I223" s="102"/>
    </row>
    <row r="224" spans="1:9" hidden="1">
      <c r="A224" s="1"/>
      <c r="B224" s="13"/>
      <c r="C224" s="14"/>
      <c r="D224" s="14"/>
      <c r="E224" s="14"/>
      <c r="F224" s="14"/>
      <c r="G224" s="15"/>
      <c r="H224" s="102"/>
      <c r="I224" s="102"/>
    </row>
    <row r="225" spans="1:9" hidden="1">
      <c r="A225" s="1"/>
      <c r="B225" s="13"/>
      <c r="C225" s="14"/>
      <c r="D225" s="14"/>
      <c r="E225" s="14"/>
      <c r="F225" s="14"/>
      <c r="G225" s="15"/>
      <c r="H225" s="102"/>
      <c r="I225" s="102"/>
    </row>
    <row r="226" spans="1:9" hidden="1">
      <c r="A226" s="1"/>
      <c r="B226" s="13"/>
      <c r="C226" s="14"/>
      <c r="D226" s="14"/>
      <c r="E226" s="14"/>
      <c r="F226" s="14"/>
      <c r="G226" s="15"/>
      <c r="H226" s="102"/>
      <c r="I226" s="102"/>
    </row>
    <row r="227" spans="1:9" hidden="1">
      <c r="A227" s="1"/>
      <c r="B227" s="13"/>
      <c r="C227" s="14"/>
      <c r="D227" s="14"/>
      <c r="E227" s="14"/>
      <c r="F227" s="14"/>
      <c r="G227" s="15"/>
      <c r="H227" s="102"/>
      <c r="I227" s="102"/>
    </row>
    <row r="228" spans="1:9" hidden="1">
      <c r="A228" s="1"/>
      <c r="B228" s="13"/>
      <c r="C228" s="14"/>
      <c r="D228" s="14"/>
      <c r="E228" s="14"/>
      <c r="F228" s="14"/>
      <c r="G228" s="15"/>
      <c r="H228" s="102"/>
      <c r="I228" s="102"/>
    </row>
    <row r="229" spans="1:9" hidden="1">
      <c r="A229" s="1"/>
      <c r="B229" s="13"/>
      <c r="C229" s="14"/>
      <c r="D229" s="14"/>
      <c r="E229" s="14"/>
      <c r="F229" s="14"/>
      <c r="G229" s="15"/>
      <c r="H229" s="102"/>
      <c r="I229" s="102"/>
    </row>
    <row r="230" spans="1:9" hidden="1">
      <c r="A230" s="1"/>
      <c r="B230" s="13"/>
      <c r="C230" s="14"/>
      <c r="D230" s="14"/>
      <c r="E230" s="14"/>
      <c r="F230" s="14"/>
      <c r="G230" s="15"/>
      <c r="H230" s="102"/>
      <c r="I230" s="102"/>
    </row>
    <row r="231" spans="1:9" hidden="1">
      <c r="A231" s="1"/>
      <c r="B231" s="13"/>
      <c r="C231" s="14"/>
      <c r="D231" s="14"/>
      <c r="E231" s="14"/>
      <c r="F231" s="14"/>
      <c r="G231" s="15"/>
      <c r="H231" s="102"/>
      <c r="I231" s="102"/>
    </row>
    <row r="232" spans="1:9" hidden="1">
      <c r="A232" s="1"/>
      <c r="B232" s="13"/>
      <c r="C232" s="14"/>
      <c r="D232" s="14"/>
      <c r="E232" s="14"/>
      <c r="F232" s="14"/>
      <c r="G232" s="15"/>
      <c r="H232" s="102"/>
      <c r="I232" s="102"/>
    </row>
    <row r="233" spans="1:9" hidden="1">
      <c r="A233" s="1"/>
      <c r="B233" s="13"/>
      <c r="C233" s="14"/>
      <c r="D233" s="14"/>
      <c r="E233" s="14"/>
      <c r="F233" s="14"/>
      <c r="G233" s="15"/>
      <c r="H233" s="102"/>
      <c r="I233" s="102"/>
    </row>
    <row r="234" spans="1:9" hidden="1">
      <c r="A234" s="1"/>
      <c r="B234" s="13"/>
      <c r="C234" s="14"/>
      <c r="D234" s="14"/>
      <c r="E234" s="14"/>
      <c r="F234" s="14"/>
      <c r="G234" s="15"/>
      <c r="H234" s="102"/>
      <c r="I234" s="102"/>
    </row>
    <row r="235" spans="1:9" hidden="1">
      <c r="A235" s="1"/>
      <c r="B235" s="13"/>
      <c r="C235" s="14"/>
      <c r="D235" s="14"/>
      <c r="E235" s="14"/>
      <c r="F235" s="14"/>
      <c r="G235" s="15"/>
      <c r="H235" s="102"/>
      <c r="I235" s="102"/>
    </row>
    <row r="236" spans="1:9" hidden="1">
      <c r="A236" s="1"/>
      <c r="B236" s="13"/>
      <c r="C236" s="14"/>
      <c r="D236" s="14"/>
      <c r="E236" s="14"/>
      <c r="F236" s="14"/>
      <c r="G236" s="15"/>
      <c r="H236" s="102"/>
      <c r="I236" s="102"/>
    </row>
    <row r="237" spans="1:9" hidden="1">
      <c r="A237" s="1"/>
      <c r="B237" s="13"/>
      <c r="C237" s="14"/>
      <c r="D237" s="14"/>
      <c r="E237" s="14"/>
      <c r="F237" s="14"/>
      <c r="G237" s="15"/>
      <c r="H237" s="102"/>
      <c r="I237" s="102"/>
    </row>
    <row r="238" spans="1:9" hidden="1">
      <c r="A238" s="1"/>
      <c r="B238" s="13"/>
      <c r="C238" s="14"/>
      <c r="D238" s="14"/>
      <c r="E238" s="14"/>
      <c r="F238" s="14"/>
      <c r="G238" s="15"/>
      <c r="H238" s="102"/>
      <c r="I238" s="102"/>
    </row>
    <row r="239" spans="1:9" hidden="1">
      <c r="A239" s="1"/>
      <c r="B239" s="13"/>
      <c r="C239" s="14"/>
      <c r="D239" s="14"/>
      <c r="E239" s="14"/>
      <c r="F239" s="14"/>
      <c r="G239" s="15"/>
      <c r="H239" s="102"/>
      <c r="I239" s="102"/>
    </row>
    <row r="240" spans="1:9" hidden="1">
      <c r="A240" s="1"/>
      <c r="B240" s="13"/>
      <c r="C240" s="14"/>
      <c r="D240" s="14"/>
      <c r="E240" s="14"/>
      <c r="F240" s="14"/>
      <c r="G240" s="15"/>
      <c r="H240" s="102"/>
      <c r="I240" s="102"/>
    </row>
    <row r="241" spans="1:9" hidden="1">
      <c r="A241" s="1"/>
      <c r="B241" s="13"/>
      <c r="C241" s="14"/>
      <c r="D241" s="14"/>
      <c r="E241" s="14"/>
      <c r="F241" s="14"/>
      <c r="G241" s="15"/>
      <c r="H241" s="102"/>
      <c r="I241" s="102"/>
    </row>
    <row r="242" spans="1:9" hidden="1">
      <c r="A242" s="1"/>
      <c r="B242" s="13"/>
      <c r="C242" s="14"/>
      <c r="D242" s="14"/>
      <c r="E242" s="14"/>
      <c r="F242" s="14"/>
      <c r="G242" s="15"/>
      <c r="H242" s="102"/>
      <c r="I242" s="102"/>
    </row>
    <row r="243" spans="1:9" hidden="1">
      <c r="A243" s="1"/>
      <c r="B243" s="13"/>
      <c r="C243" s="14"/>
      <c r="D243" s="14"/>
      <c r="E243" s="14"/>
      <c r="F243" s="14"/>
      <c r="G243" s="15"/>
      <c r="H243" s="102"/>
      <c r="I243" s="102"/>
    </row>
    <row r="244" spans="1:9" hidden="1">
      <c r="A244" s="1"/>
      <c r="B244" s="13"/>
      <c r="C244" s="14"/>
      <c r="D244" s="14"/>
      <c r="E244" s="14"/>
      <c r="F244" s="14"/>
      <c r="G244" s="15"/>
      <c r="H244" s="102"/>
      <c r="I244" s="102"/>
    </row>
    <row r="245" spans="1:9" hidden="1">
      <c r="A245" s="1"/>
      <c r="B245" s="13"/>
      <c r="C245" s="14"/>
      <c r="D245" s="14"/>
      <c r="E245" s="14"/>
      <c r="F245" s="14"/>
      <c r="G245" s="15"/>
      <c r="H245" s="102"/>
      <c r="I245" s="102"/>
    </row>
    <row r="246" spans="1:9" hidden="1">
      <c r="A246" s="1"/>
      <c r="B246" s="13"/>
      <c r="C246" s="14"/>
      <c r="D246" s="14"/>
      <c r="E246" s="14"/>
      <c r="F246" s="14"/>
      <c r="G246" s="15"/>
      <c r="H246" s="102"/>
      <c r="I246" s="102"/>
    </row>
    <row r="247" spans="1:9" hidden="1">
      <c r="A247" s="1"/>
      <c r="B247" s="13"/>
      <c r="C247" s="14"/>
      <c r="D247" s="14"/>
      <c r="E247" s="14"/>
      <c r="F247" s="14"/>
      <c r="G247" s="15"/>
      <c r="H247" s="102"/>
      <c r="I247" s="102"/>
    </row>
    <row r="248" spans="1:9" hidden="1">
      <c r="A248" s="1"/>
      <c r="B248" s="13"/>
      <c r="C248" s="14"/>
      <c r="D248" s="14"/>
      <c r="E248" s="14"/>
      <c r="F248" s="14"/>
      <c r="G248" s="15"/>
      <c r="H248" s="102"/>
      <c r="I248" s="102"/>
    </row>
    <row r="249" spans="1:9" hidden="1">
      <c r="A249" s="1"/>
      <c r="B249" s="13"/>
      <c r="C249" s="14"/>
      <c r="D249" s="14"/>
      <c r="E249" s="14"/>
      <c r="F249" s="14"/>
      <c r="G249" s="15"/>
      <c r="H249" s="102"/>
      <c r="I249" s="102"/>
    </row>
    <row r="250" spans="1:9" hidden="1">
      <c r="A250" s="1"/>
      <c r="B250" s="13"/>
      <c r="C250" s="14"/>
      <c r="D250" s="14"/>
      <c r="E250" s="14"/>
      <c r="F250" s="14"/>
      <c r="G250" s="15"/>
      <c r="H250" s="102"/>
      <c r="I250" s="102"/>
    </row>
    <row r="251" spans="1:9" hidden="1">
      <c r="A251" s="1"/>
      <c r="B251" s="13"/>
      <c r="C251" s="14"/>
      <c r="D251" s="14"/>
      <c r="E251" s="14"/>
      <c r="F251" s="14"/>
      <c r="G251" s="15"/>
      <c r="H251" s="102"/>
      <c r="I251" s="102"/>
    </row>
    <row r="252" spans="1:9" hidden="1">
      <c r="A252" s="1"/>
      <c r="B252" s="13"/>
      <c r="C252" s="14"/>
      <c r="D252" s="14"/>
      <c r="E252" s="14"/>
      <c r="F252" s="14"/>
      <c r="G252" s="15"/>
      <c r="H252" s="102"/>
      <c r="I252" s="102"/>
    </row>
    <row r="253" spans="1:9" hidden="1">
      <c r="A253" s="1"/>
      <c r="B253" s="13"/>
      <c r="C253" s="14"/>
      <c r="D253" s="14"/>
      <c r="E253" s="14"/>
      <c r="F253" s="14"/>
      <c r="G253" s="15"/>
      <c r="H253" s="102"/>
      <c r="I253" s="102"/>
    </row>
    <row r="254" spans="1:9" hidden="1">
      <c r="A254" s="1"/>
      <c r="B254" s="13"/>
      <c r="C254" s="14"/>
      <c r="D254" s="14"/>
      <c r="E254" s="14"/>
      <c r="F254" s="14"/>
      <c r="G254" s="15"/>
      <c r="H254" s="102"/>
      <c r="I254" s="102"/>
    </row>
    <row r="255" spans="1:9" hidden="1">
      <c r="A255" s="1"/>
      <c r="B255" s="13"/>
      <c r="C255" s="14"/>
      <c r="D255" s="14"/>
      <c r="E255" s="14"/>
      <c r="F255" s="14"/>
      <c r="G255" s="15"/>
      <c r="H255" s="102"/>
      <c r="I255" s="102"/>
    </row>
    <row r="256" spans="1:9" hidden="1">
      <c r="A256" s="1"/>
      <c r="B256" s="13"/>
      <c r="C256" s="14"/>
      <c r="D256" s="14"/>
      <c r="E256" s="14"/>
      <c r="F256" s="14"/>
      <c r="G256" s="15"/>
      <c r="H256" s="102"/>
      <c r="I256" s="102"/>
    </row>
    <row r="257" spans="1:9" hidden="1">
      <c r="A257" s="1"/>
      <c r="B257" s="13"/>
      <c r="C257" s="14"/>
      <c r="D257" s="14"/>
      <c r="E257" s="14"/>
      <c r="F257" s="14"/>
      <c r="G257" s="15"/>
      <c r="H257" s="102"/>
      <c r="I257" s="102"/>
    </row>
    <row r="258" spans="1:9" hidden="1">
      <c r="A258" s="1"/>
      <c r="B258" s="13"/>
      <c r="C258" s="14"/>
      <c r="D258" s="14"/>
      <c r="E258" s="14"/>
      <c r="F258" s="14"/>
      <c r="G258" s="15"/>
      <c r="H258" s="102"/>
      <c r="I258" s="102"/>
    </row>
    <row r="259" spans="1:9" hidden="1">
      <c r="A259" s="1"/>
      <c r="B259" s="13"/>
      <c r="C259" s="14"/>
      <c r="D259" s="14"/>
      <c r="E259" s="14"/>
      <c r="F259" s="14"/>
      <c r="G259" s="15"/>
      <c r="H259" s="102"/>
      <c r="I259" s="102"/>
    </row>
    <row r="260" spans="1:9" hidden="1">
      <c r="A260" s="1"/>
      <c r="B260" s="13"/>
      <c r="C260" s="14"/>
      <c r="D260" s="14"/>
      <c r="E260" s="14"/>
      <c r="F260" s="14"/>
      <c r="G260" s="15"/>
      <c r="H260" s="102"/>
      <c r="I260" s="102"/>
    </row>
    <row r="261" spans="1:9" hidden="1">
      <c r="A261" s="1"/>
      <c r="B261" s="13"/>
      <c r="C261" s="14"/>
      <c r="D261" s="14"/>
      <c r="E261" s="14"/>
      <c r="F261" s="14"/>
      <c r="G261" s="15"/>
      <c r="H261" s="102"/>
      <c r="I261" s="102"/>
    </row>
    <row r="262" spans="1:9" hidden="1">
      <c r="A262" s="1"/>
      <c r="B262" s="13"/>
      <c r="C262" s="14"/>
      <c r="D262" s="14"/>
      <c r="E262" s="14"/>
      <c r="F262" s="14"/>
      <c r="G262" s="15"/>
      <c r="H262" s="102"/>
      <c r="I262" s="102"/>
    </row>
    <row r="263" spans="1:9" hidden="1">
      <c r="A263" s="1"/>
      <c r="B263" s="13"/>
      <c r="C263" s="14"/>
      <c r="D263" s="14"/>
      <c r="E263" s="14"/>
      <c r="F263" s="14"/>
      <c r="G263" s="15"/>
      <c r="H263" s="102"/>
      <c r="I263" s="102"/>
    </row>
    <row r="264" spans="1:9" hidden="1">
      <c r="A264" s="1"/>
      <c r="B264" s="13"/>
      <c r="C264" s="14"/>
      <c r="D264" s="14"/>
      <c r="E264" s="14"/>
      <c r="F264" s="14"/>
      <c r="G264" s="15"/>
      <c r="H264" s="102"/>
      <c r="I264" s="102"/>
    </row>
    <row r="265" spans="1:9" hidden="1">
      <c r="A265" s="1"/>
      <c r="B265" s="13"/>
      <c r="C265" s="14"/>
      <c r="D265" s="14"/>
      <c r="E265" s="14"/>
      <c r="F265" s="14"/>
      <c r="G265" s="15"/>
      <c r="H265" s="102"/>
      <c r="I265" s="102"/>
    </row>
    <row r="266" spans="1:9" hidden="1">
      <c r="A266" s="1"/>
      <c r="B266" s="13"/>
      <c r="C266" s="14"/>
      <c r="D266" s="14"/>
      <c r="E266" s="14"/>
      <c r="F266" s="14"/>
      <c r="G266" s="15"/>
      <c r="H266" s="102"/>
      <c r="I266" s="102"/>
    </row>
    <row r="267" spans="1:9" hidden="1">
      <c r="A267" s="1"/>
      <c r="B267" s="13"/>
      <c r="C267" s="14"/>
      <c r="D267" s="14"/>
      <c r="E267" s="14"/>
      <c r="F267" s="14"/>
      <c r="G267" s="15"/>
      <c r="H267" s="102"/>
      <c r="I267" s="102"/>
    </row>
    <row r="268" spans="1:9" hidden="1">
      <c r="A268" s="1"/>
      <c r="B268" s="13"/>
      <c r="C268" s="14"/>
      <c r="D268" s="14"/>
      <c r="E268" s="14"/>
      <c r="F268" s="14"/>
      <c r="G268" s="15"/>
      <c r="H268" s="102"/>
      <c r="I268" s="102"/>
    </row>
    <row r="269" spans="1:9" hidden="1">
      <c r="A269" s="1"/>
      <c r="B269" s="13"/>
      <c r="C269" s="14"/>
      <c r="D269" s="14"/>
      <c r="E269" s="14"/>
      <c r="F269" s="14"/>
      <c r="G269" s="15"/>
      <c r="H269" s="102"/>
      <c r="I269" s="102"/>
    </row>
    <row r="270" spans="1:9" hidden="1">
      <c r="A270" s="1"/>
      <c r="B270" s="13"/>
      <c r="C270" s="14"/>
      <c r="D270" s="14"/>
      <c r="E270" s="14"/>
      <c r="F270" s="14"/>
      <c r="G270" s="15"/>
      <c r="H270" s="102"/>
      <c r="I270" s="102"/>
    </row>
    <row r="271" spans="1:9" hidden="1">
      <c r="A271" s="1"/>
      <c r="B271" s="13"/>
      <c r="C271" s="14"/>
      <c r="D271" s="14"/>
      <c r="E271" s="14"/>
      <c r="F271" s="14"/>
      <c r="G271" s="15"/>
      <c r="H271" s="102"/>
      <c r="I271" s="102"/>
    </row>
    <row r="272" spans="1:9" hidden="1">
      <c r="A272" s="1"/>
      <c r="B272" s="13"/>
      <c r="C272" s="14"/>
      <c r="D272" s="14"/>
      <c r="E272" s="14"/>
      <c r="F272" s="14"/>
      <c r="G272" s="15"/>
      <c r="H272" s="102"/>
      <c r="I272" s="102"/>
    </row>
    <row r="273" spans="1:9" hidden="1">
      <c r="A273" s="1"/>
      <c r="B273" s="13"/>
      <c r="C273" s="14"/>
      <c r="D273" s="14"/>
      <c r="E273" s="14"/>
      <c r="F273" s="14"/>
      <c r="G273" s="15"/>
      <c r="H273" s="102"/>
      <c r="I273" s="102"/>
    </row>
    <row r="274" spans="1:9" hidden="1">
      <c r="A274" s="1"/>
      <c r="B274" s="13"/>
      <c r="C274" s="14"/>
      <c r="D274" s="14"/>
      <c r="E274" s="14"/>
      <c r="F274" s="14"/>
      <c r="G274" s="15"/>
      <c r="H274" s="102"/>
      <c r="I274" s="102"/>
    </row>
    <row r="275" spans="1:9" hidden="1">
      <c r="A275" s="1"/>
      <c r="B275" s="13"/>
      <c r="C275" s="14"/>
      <c r="D275" s="14"/>
      <c r="E275" s="14"/>
      <c r="F275" s="14"/>
      <c r="G275" s="15"/>
      <c r="H275" s="102"/>
      <c r="I275" s="102"/>
    </row>
    <row r="276" spans="1:9" hidden="1">
      <c r="A276" s="1"/>
      <c r="B276" s="13"/>
      <c r="C276" s="14"/>
      <c r="D276" s="14"/>
      <c r="E276" s="14"/>
      <c r="F276" s="14"/>
      <c r="G276" s="15"/>
      <c r="H276" s="102"/>
      <c r="I276" s="102"/>
    </row>
    <row r="277" spans="1:9" hidden="1">
      <c r="A277" s="1"/>
      <c r="B277" s="13"/>
      <c r="C277" s="14"/>
      <c r="D277" s="14"/>
      <c r="E277" s="14"/>
      <c r="F277" s="14"/>
      <c r="G277" s="15"/>
      <c r="H277" s="102"/>
      <c r="I277" s="102"/>
    </row>
    <row r="278" spans="1:9" hidden="1">
      <c r="A278" s="1"/>
      <c r="B278" s="13"/>
      <c r="C278" s="14"/>
      <c r="D278" s="14"/>
      <c r="E278" s="14"/>
      <c r="F278" s="14"/>
      <c r="G278" s="15"/>
      <c r="H278" s="102"/>
      <c r="I278" s="102"/>
    </row>
    <row r="279" spans="1:9" hidden="1">
      <c r="A279" s="1"/>
      <c r="B279" s="13"/>
      <c r="C279" s="14"/>
      <c r="D279" s="14"/>
      <c r="E279" s="14"/>
      <c r="F279" s="14"/>
      <c r="G279" s="15"/>
      <c r="H279" s="102"/>
      <c r="I279" s="102"/>
    </row>
    <row r="280" spans="1:9" hidden="1">
      <c r="B280" s="13"/>
      <c r="C280" s="14"/>
      <c r="D280" s="14"/>
      <c r="E280" s="14"/>
      <c r="F280" s="14"/>
      <c r="G280" s="15"/>
      <c r="H280" s="102"/>
      <c r="I280" s="102"/>
    </row>
    <row r="281" spans="1:9" hidden="1">
      <c r="B281" s="13"/>
      <c r="C281" s="14"/>
      <c r="D281" s="14"/>
      <c r="E281" s="14"/>
      <c r="F281" s="14"/>
      <c r="G281" s="15"/>
      <c r="H281" s="102"/>
      <c r="I281" s="102"/>
    </row>
    <row r="282" spans="1:9" hidden="1">
      <c r="B282" s="13"/>
      <c r="C282" s="14"/>
      <c r="D282" s="14"/>
      <c r="E282" s="14"/>
      <c r="F282" s="14"/>
      <c r="G282" s="15"/>
      <c r="H282" s="102"/>
      <c r="I282" s="102"/>
    </row>
    <row r="283" spans="1:9" hidden="1">
      <c r="B283" s="13"/>
      <c r="C283" s="14"/>
      <c r="D283" s="14"/>
      <c r="E283" s="14"/>
      <c r="F283" s="14"/>
      <c r="G283" s="15"/>
      <c r="H283" s="102"/>
      <c r="I283" s="102"/>
    </row>
    <row r="284" spans="1:9" hidden="1">
      <c r="B284" s="13"/>
      <c r="C284" s="14"/>
      <c r="D284" s="14"/>
      <c r="E284" s="14"/>
      <c r="F284" s="14"/>
      <c r="G284" s="15"/>
      <c r="H284" s="102"/>
      <c r="I284" s="102"/>
    </row>
    <row r="285" spans="1:9" hidden="1">
      <c r="B285" s="13"/>
      <c r="C285" s="14"/>
      <c r="D285" s="14"/>
      <c r="E285" s="14"/>
      <c r="F285" s="14"/>
      <c r="G285" s="15"/>
      <c r="H285" s="102"/>
      <c r="I285" s="102"/>
    </row>
    <row r="286" spans="1:9" hidden="1">
      <c r="B286" s="13"/>
      <c r="C286" s="14"/>
      <c r="D286" s="14"/>
      <c r="E286" s="14"/>
      <c r="F286" s="14"/>
      <c r="G286" s="15"/>
      <c r="H286" s="102"/>
      <c r="I286" s="102"/>
    </row>
    <row r="287" spans="1:9" hidden="1">
      <c r="B287" s="13"/>
      <c r="C287" s="14"/>
      <c r="D287" s="14"/>
      <c r="E287" s="14"/>
      <c r="F287" s="14"/>
      <c r="G287" s="15"/>
      <c r="H287" s="102"/>
      <c r="I287" s="102"/>
    </row>
    <row r="288" spans="1:9" hidden="1">
      <c r="B288" s="13"/>
      <c r="C288" s="14"/>
      <c r="D288" s="14"/>
      <c r="E288" s="14"/>
      <c r="F288" s="14"/>
      <c r="G288" s="15"/>
      <c r="H288" s="102"/>
      <c r="I288" s="102"/>
    </row>
    <row r="289" spans="2:9" hidden="1">
      <c r="B289" s="13"/>
      <c r="C289" s="14"/>
      <c r="D289" s="14"/>
      <c r="E289" s="14"/>
      <c r="F289" s="14"/>
      <c r="G289" s="15"/>
      <c r="H289" s="102"/>
      <c r="I289" s="102"/>
    </row>
    <row r="290" spans="2:9" hidden="1">
      <c r="B290" s="13"/>
      <c r="C290" s="14"/>
      <c r="D290" s="14"/>
      <c r="E290" s="14"/>
      <c r="F290" s="14"/>
      <c r="G290" s="15"/>
      <c r="H290" s="102"/>
      <c r="I290" s="102"/>
    </row>
    <row r="291" spans="2:9" hidden="1">
      <c r="B291" s="13"/>
      <c r="C291" s="14"/>
      <c r="D291" s="14"/>
      <c r="E291" s="14"/>
      <c r="F291" s="14"/>
      <c r="G291" s="15"/>
      <c r="H291" s="102"/>
      <c r="I291" s="102"/>
    </row>
    <row r="292" spans="2:9" hidden="1">
      <c r="B292" s="13"/>
      <c r="C292" s="14"/>
      <c r="D292" s="14"/>
      <c r="E292" s="14"/>
      <c r="F292" s="14"/>
      <c r="G292" s="15"/>
      <c r="H292" s="102"/>
      <c r="I292" s="102"/>
    </row>
    <row r="293" spans="2:9" hidden="1">
      <c r="B293" s="13"/>
      <c r="C293" s="14"/>
      <c r="D293" s="14"/>
      <c r="E293" s="14"/>
      <c r="F293" s="14"/>
      <c r="G293" s="15"/>
      <c r="H293" s="102"/>
      <c r="I293" s="102"/>
    </row>
    <row r="294" spans="2:9" hidden="1">
      <c r="B294" s="13"/>
      <c r="C294" s="14"/>
      <c r="D294" s="14"/>
      <c r="E294" s="14"/>
      <c r="F294" s="14"/>
      <c r="G294" s="15"/>
      <c r="H294" s="102"/>
      <c r="I294" s="102"/>
    </row>
    <row r="295" spans="2:9" hidden="1">
      <c r="B295" s="13"/>
      <c r="C295" s="14"/>
      <c r="D295" s="14"/>
      <c r="E295" s="14"/>
      <c r="F295" s="14"/>
      <c r="G295" s="15"/>
      <c r="H295" s="102"/>
      <c r="I295" s="102"/>
    </row>
    <row r="296" spans="2:9" hidden="1">
      <c r="B296" s="13"/>
      <c r="C296" s="14"/>
      <c r="D296" s="14"/>
      <c r="E296" s="14"/>
      <c r="F296" s="14"/>
      <c r="G296" s="15"/>
      <c r="H296" s="102"/>
      <c r="I296" s="102"/>
    </row>
    <row r="297" spans="2:9" hidden="1">
      <c r="B297" s="13"/>
      <c r="C297" s="14"/>
      <c r="D297" s="14"/>
      <c r="E297" s="14"/>
      <c r="F297" s="14"/>
      <c r="G297" s="15"/>
      <c r="H297" s="102"/>
      <c r="I297" s="102"/>
    </row>
    <row r="298" spans="2:9" hidden="1">
      <c r="B298" s="13"/>
      <c r="C298" s="14"/>
      <c r="D298" s="14"/>
      <c r="E298" s="14"/>
      <c r="F298" s="14"/>
      <c r="G298" s="15"/>
      <c r="H298" s="102"/>
      <c r="I298" s="102"/>
    </row>
    <row r="299" spans="2:9" hidden="1">
      <c r="B299" s="13"/>
      <c r="C299" s="14"/>
      <c r="D299" s="14"/>
      <c r="E299" s="14"/>
      <c r="F299" s="14"/>
      <c r="G299" s="15"/>
      <c r="H299" s="102"/>
      <c r="I299" s="102"/>
    </row>
    <row r="300" spans="2:9" hidden="1">
      <c r="B300" s="13"/>
      <c r="C300" s="14"/>
      <c r="D300" s="14"/>
      <c r="E300" s="14"/>
      <c r="F300" s="14"/>
      <c r="G300" s="15"/>
      <c r="H300" s="102"/>
      <c r="I300" s="102"/>
    </row>
    <row r="301" spans="2:9" hidden="1">
      <c r="B301" s="13"/>
      <c r="C301" s="14"/>
      <c r="D301" s="14"/>
      <c r="E301" s="14"/>
      <c r="F301" s="14"/>
      <c r="G301" s="15"/>
      <c r="H301" s="102"/>
      <c r="I301" s="102"/>
    </row>
    <row r="302" spans="2:9" hidden="1">
      <c r="B302" s="13"/>
      <c r="C302" s="14"/>
      <c r="D302" s="14"/>
      <c r="E302" s="14"/>
      <c r="F302" s="14"/>
      <c r="G302" s="15"/>
      <c r="H302" s="102"/>
      <c r="I302" s="102"/>
    </row>
    <row r="303" spans="2:9" hidden="1">
      <c r="B303" s="13"/>
      <c r="C303" s="14"/>
      <c r="D303" s="14"/>
      <c r="E303" s="14"/>
      <c r="F303" s="14"/>
      <c r="G303" s="15"/>
      <c r="H303" s="102"/>
      <c r="I303" s="102"/>
    </row>
    <row r="304" spans="2:9" hidden="1">
      <c r="B304" s="13"/>
      <c r="C304" s="14"/>
      <c r="D304" s="14"/>
      <c r="E304" s="14"/>
      <c r="F304" s="14"/>
      <c r="G304" s="15"/>
      <c r="H304" s="102"/>
      <c r="I304" s="102"/>
    </row>
    <row r="305" spans="2:9" hidden="1">
      <c r="B305" s="13"/>
      <c r="C305" s="14"/>
      <c r="D305" s="14"/>
      <c r="E305" s="14"/>
      <c r="F305" s="14"/>
      <c r="G305" s="15"/>
      <c r="H305" s="102"/>
      <c r="I305" s="102"/>
    </row>
    <row r="306" spans="2:9" hidden="1">
      <c r="B306" s="13"/>
      <c r="C306" s="14"/>
      <c r="D306" s="14"/>
      <c r="E306" s="14"/>
      <c r="F306" s="14"/>
      <c r="G306" s="15"/>
      <c r="H306" s="102"/>
      <c r="I306" s="102"/>
    </row>
    <row r="307" spans="2:9" hidden="1">
      <c r="B307" s="13"/>
      <c r="C307" s="14"/>
      <c r="D307" s="14"/>
      <c r="E307" s="14"/>
      <c r="F307" s="14"/>
      <c r="G307" s="15"/>
      <c r="H307" s="102"/>
      <c r="I307" s="102"/>
    </row>
    <row r="308" spans="2:9" hidden="1">
      <c r="B308" s="13"/>
      <c r="C308" s="14"/>
      <c r="D308" s="14"/>
      <c r="E308" s="14"/>
      <c r="F308" s="14"/>
      <c r="G308" s="15"/>
      <c r="H308" s="102"/>
      <c r="I308" s="102"/>
    </row>
    <row r="309" spans="2:9" hidden="1">
      <c r="B309" s="13"/>
      <c r="C309" s="14"/>
      <c r="D309" s="14"/>
      <c r="E309" s="14"/>
      <c r="F309" s="14"/>
      <c r="G309" s="15"/>
      <c r="H309" s="102"/>
      <c r="I309" s="102"/>
    </row>
    <row r="310" spans="2:9" hidden="1">
      <c r="B310" s="13"/>
      <c r="C310" s="14"/>
      <c r="D310" s="14"/>
      <c r="E310" s="14"/>
      <c r="F310" s="14"/>
      <c r="G310" s="15"/>
      <c r="H310" s="102"/>
      <c r="I310" s="102"/>
    </row>
    <row r="311" spans="2:9" hidden="1">
      <c r="B311" s="13"/>
      <c r="C311" s="14"/>
      <c r="D311" s="14"/>
      <c r="E311" s="14"/>
      <c r="F311" s="14"/>
      <c r="G311" s="15"/>
      <c r="H311" s="102"/>
      <c r="I311" s="102"/>
    </row>
    <row r="312" spans="2:9" hidden="1">
      <c r="B312" s="13"/>
      <c r="C312" s="14"/>
      <c r="D312" s="14"/>
      <c r="E312" s="14"/>
      <c r="F312" s="14"/>
      <c r="G312" s="15"/>
      <c r="H312" s="102"/>
      <c r="I312" s="102"/>
    </row>
    <row r="313" spans="2:9" hidden="1">
      <c r="B313" s="13"/>
      <c r="C313" s="14"/>
      <c r="D313" s="14"/>
      <c r="E313" s="14"/>
      <c r="F313" s="14"/>
      <c r="G313" s="15"/>
      <c r="H313" s="102"/>
      <c r="I313" s="102"/>
    </row>
    <row r="314" spans="2:9" hidden="1">
      <c r="B314" s="13"/>
      <c r="C314" s="14"/>
      <c r="D314" s="14"/>
      <c r="E314" s="14"/>
      <c r="F314" s="14"/>
      <c r="G314" s="15"/>
      <c r="H314" s="102"/>
      <c r="I314" s="102"/>
    </row>
    <row r="315" spans="2:9" hidden="1">
      <c r="B315" s="13"/>
      <c r="C315" s="14"/>
      <c r="D315" s="14"/>
      <c r="E315" s="14"/>
      <c r="F315" s="14"/>
      <c r="G315" s="15"/>
      <c r="H315" s="102"/>
      <c r="I315" s="102"/>
    </row>
    <row r="316" spans="2:9" hidden="1">
      <c r="B316" s="13"/>
      <c r="C316" s="14"/>
      <c r="D316" s="14"/>
      <c r="E316" s="14"/>
      <c r="F316" s="14"/>
      <c r="G316" s="15"/>
      <c r="H316" s="102"/>
      <c r="I316" s="102"/>
    </row>
    <row r="317" spans="2:9" hidden="1">
      <c r="B317" s="13"/>
      <c r="C317" s="14"/>
      <c r="D317" s="14"/>
      <c r="E317" s="14"/>
      <c r="F317" s="14"/>
      <c r="G317" s="15"/>
      <c r="H317" s="102"/>
      <c r="I317" s="102"/>
    </row>
    <row r="318" spans="2:9" hidden="1">
      <c r="B318" s="13"/>
      <c r="C318" s="14"/>
      <c r="D318" s="14"/>
      <c r="E318" s="14"/>
      <c r="F318" s="14"/>
      <c r="G318" s="15"/>
      <c r="H318" s="102"/>
      <c r="I318" s="102"/>
    </row>
    <row r="319" spans="2:9" hidden="1">
      <c r="B319" s="13"/>
      <c r="C319" s="14"/>
      <c r="D319" s="14"/>
      <c r="E319" s="14"/>
      <c r="F319" s="14"/>
      <c r="G319" s="15"/>
      <c r="H319" s="102"/>
      <c r="I319" s="102"/>
    </row>
    <row r="320" spans="2:9" hidden="1">
      <c r="B320" s="13"/>
      <c r="C320" s="14"/>
      <c r="D320" s="14"/>
      <c r="E320" s="14"/>
      <c r="F320" s="14"/>
      <c r="G320" s="15"/>
      <c r="H320" s="102"/>
      <c r="I320" s="102"/>
    </row>
    <row r="321" spans="2:9" hidden="1">
      <c r="B321" s="13"/>
      <c r="C321" s="14"/>
      <c r="D321" s="14"/>
      <c r="E321" s="14"/>
      <c r="F321" s="14"/>
      <c r="G321" s="15"/>
      <c r="H321" s="102"/>
      <c r="I321" s="102"/>
    </row>
    <row r="322" spans="2:9" hidden="1">
      <c r="B322" s="13"/>
      <c r="C322" s="14"/>
      <c r="D322" s="14"/>
      <c r="E322" s="14"/>
      <c r="F322" s="14"/>
      <c r="G322" s="15"/>
      <c r="H322" s="102"/>
      <c r="I322" s="102"/>
    </row>
    <row r="323" spans="2:9" hidden="1">
      <c r="B323" s="13"/>
      <c r="C323" s="14"/>
      <c r="D323" s="14"/>
      <c r="E323" s="14"/>
      <c r="F323" s="14"/>
      <c r="G323" s="15"/>
      <c r="H323" s="102"/>
      <c r="I323" s="102"/>
    </row>
    <row r="324" spans="2:9" hidden="1">
      <c r="B324" s="13"/>
      <c r="C324" s="14"/>
      <c r="D324" s="14"/>
      <c r="E324" s="14"/>
      <c r="F324" s="14"/>
      <c r="G324" s="15"/>
      <c r="H324" s="102"/>
      <c r="I324" s="102"/>
    </row>
    <row r="325" spans="2:9" hidden="1">
      <c r="B325" s="13"/>
      <c r="C325" s="14"/>
      <c r="D325" s="14"/>
      <c r="E325" s="14"/>
      <c r="F325" s="14"/>
      <c r="G325" s="15"/>
      <c r="H325" s="102"/>
      <c r="I325" s="102"/>
    </row>
    <row r="326" spans="2:9" hidden="1">
      <c r="B326" s="13"/>
      <c r="C326" s="14"/>
      <c r="D326" s="14"/>
      <c r="E326" s="14"/>
      <c r="F326" s="14"/>
      <c r="G326" s="15"/>
      <c r="H326" s="102"/>
      <c r="I326" s="102"/>
    </row>
    <row r="327" spans="2:9" hidden="1">
      <c r="B327" s="13"/>
      <c r="C327" s="14"/>
      <c r="D327" s="14"/>
      <c r="E327" s="14"/>
      <c r="F327" s="14"/>
      <c r="G327" s="15"/>
      <c r="H327" s="102"/>
      <c r="I327" s="102"/>
    </row>
    <row r="328" spans="2:9" hidden="1">
      <c r="B328" s="13"/>
      <c r="C328" s="14"/>
      <c r="D328" s="14"/>
      <c r="E328" s="14"/>
      <c r="F328" s="14"/>
      <c r="G328" s="15"/>
      <c r="H328" s="102"/>
      <c r="I328" s="102"/>
    </row>
    <row r="329" spans="2:9" hidden="1">
      <c r="B329" s="13"/>
      <c r="C329" s="14"/>
      <c r="D329" s="14"/>
      <c r="E329" s="14"/>
      <c r="F329" s="14"/>
      <c r="G329" s="15"/>
      <c r="H329" s="102"/>
      <c r="I329" s="102"/>
    </row>
    <row r="330" spans="2:9" hidden="1">
      <c r="B330" s="13"/>
      <c r="C330" s="14"/>
      <c r="D330" s="14"/>
      <c r="E330" s="14"/>
      <c r="F330" s="14"/>
      <c r="G330" s="15"/>
      <c r="H330" s="102"/>
      <c r="I330" s="102"/>
    </row>
    <row r="331" spans="2:9" hidden="1">
      <c r="B331" s="13"/>
      <c r="C331" s="14"/>
      <c r="D331" s="14"/>
      <c r="E331" s="14"/>
      <c r="F331" s="14"/>
      <c r="G331" s="15"/>
      <c r="H331" s="102"/>
      <c r="I331" s="102"/>
    </row>
    <row r="332" spans="2:9" hidden="1">
      <c r="B332" s="13"/>
      <c r="C332" s="14"/>
      <c r="D332" s="14"/>
      <c r="E332" s="14"/>
      <c r="F332" s="14"/>
      <c r="G332" s="15"/>
      <c r="H332" s="102"/>
      <c r="I332" s="102"/>
    </row>
    <row r="333" spans="2:9" hidden="1">
      <c r="B333" s="13"/>
      <c r="C333" s="14"/>
      <c r="D333" s="14"/>
      <c r="E333" s="14"/>
      <c r="F333" s="14"/>
      <c r="G333" s="15"/>
      <c r="H333" s="102"/>
      <c r="I333" s="102"/>
    </row>
    <row r="334" spans="2:9" hidden="1">
      <c r="B334" s="13"/>
      <c r="C334" s="14"/>
      <c r="D334" s="14"/>
      <c r="E334" s="14"/>
      <c r="F334" s="14"/>
      <c r="G334" s="15"/>
      <c r="H334" s="102"/>
      <c r="I334" s="102"/>
    </row>
    <row r="335" spans="2:9" hidden="1">
      <c r="B335" s="13"/>
      <c r="C335" s="14"/>
      <c r="D335" s="14"/>
      <c r="E335" s="14"/>
      <c r="F335" s="14"/>
      <c r="G335" s="15"/>
      <c r="H335" s="102"/>
      <c r="I335" s="102"/>
    </row>
    <row r="336" spans="2:9" hidden="1">
      <c r="B336" s="13"/>
      <c r="C336" s="14"/>
      <c r="D336" s="14"/>
      <c r="E336" s="14"/>
      <c r="F336" s="14"/>
      <c r="G336" s="15"/>
      <c r="H336" s="102"/>
      <c r="I336" s="102"/>
    </row>
    <row r="337" spans="2:9" hidden="1">
      <c r="B337" s="13"/>
      <c r="C337" s="14"/>
      <c r="D337" s="14"/>
      <c r="E337" s="14"/>
      <c r="F337" s="14"/>
      <c r="G337" s="15"/>
      <c r="H337" s="102"/>
      <c r="I337" s="102"/>
    </row>
    <row r="338" spans="2:9" hidden="1">
      <c r="B338" s="13"/>
      <c r="C338" s="14"/>
      <c r="D338" s="14"/>
      <c r="E338" s="14"/>
      <c r="F338" s="14"/>
      <c r="G338" s="15"/>
      <c r="H338" s="102"/>
      <c r="I338" s="102"/>
    </row>
    <row r="339" spans="2:9" hidden="1">
      <c r="B339" s="13"/>
      <c r="C339" s="14"/>
      <c r="D339" s="14"/>
      <c r="E339" s="14"/>
      <c r="F339" s="14"/>
      <c r="G339" s="15"/>
      <c r="H339" s="102"/>
      <c r="I339" s="102"/>
    </row>
    <row r="340" spans="2:9" hidden="1">
      <c r="B340" s="13"/>
      <c r="C340" s="14"/>
      <c r="D340" s="14"/>
      <c r="E340" s="14"/>
      <c r="F340" s="14"/>
      <c r="G340" s="15"/>
      <c r="H340" s="102"/>
      <c r="I340" s="102"/>
    </row>
    <row r="341" spans="2:9" hidden="1">
      <c r="B341" s="13"/>
      <c r="C341" s="14"/>
      <c r="D341" s="14"/>
      <c r="E341" s="14"/>
      <c r="F341" s="14"/>
      <c r="G341" s="15"/>
      <c r="H341" s="102"/>
      <c r="I341" s="102"/>
    </row>
    <row r="342" spans="2:9" hidden="1">
      <c r="B342" s="13"/>
      <c r="C342" s="14"/>
      <c r="D342" s="14"/>
      <c r="E342" s="14"/>
      <c r="F342" s="14"/>
      <c r="G342" s="15"/>
      <c r="H342" s="102"/>
      <c r="I342" s="102"/>
    </row>
    <row r="343" spans="2:9" hidden="1">
      <c r="B343" s="13"/>
      <c r="C343" s="14"/>
      <c r="D343" s="14"/>
      <c r="E343" s="14"/>
      <c r="F343" s="14"/>
      <c r="G343" s="15"/>
      <c r="H343" s="102"/>
      <c r="I343" s="102"/>
    </row>
    <row r="344" spans="2:9" hidden="1">
      <c r="B344" s="13"/>
      <c r="C344" s="14"/>
      <c r="D344" s="14"/>
      <c r="E344" s="14"/>
      <c r="F344" s="14"/>
      <c r="G344" s="15"/>
      <c r="H344" s="102"/>
      <c r="I344" s="102"/>
    </row>
    <row r="345" spans="2:9" hidden="1">
      <c r="B345" s="13"/>
      <c r="C345" s="14"/>
      <c r="D345" s="14"/>
      <c r="E345" s="14"/>
      <c r="F345" s="14"/>
      <c r="G345" s="15"/>
      <c r="H345" s="102"/>
      <c r="I345" s="102"/>
    </row>
    <row r="346" spans="2:9" hidden="1">
      <c r="B346" s="13"/>
      <c r="C346" s="14"/>
      <c r="D346" s="14"/>
      <c r="E346" s="14"/>
      <c r="F346" s="14"/>
      <c r="G346" s="15"/>
      <c r="H346" s="102"/>
      <c r="I346" s="102"/>
    </row>
    <row r="347" spans="2:9" hidden="1">
      <c r="B347" s="13"/>
      <c r="C347" s="14"/>
      <c r="D347" s="14"/>
      <c r="E347" s="14"/>
      <c r="F347" s="14"/>
      <c r="G347" s="15"/>
      <c r="H347" s="102"/>
      <c r="I347" s="102"/>
    </row>
    <row r="348" spans="2:9" hidden="1">
      <c r="B348" s="13"/>
      <c r="C348" s="14"/>
      <c r="D348" s="14"/>
      <c r="E348" s="14"/>
      <c r="F348" s="14"/>
      <c r="G348" s="15"/>
      <c r="H348" s="102"/>
      <c r="I348" s="102"/>
    </row>
    <row r="349" spans="2:9" hidden="1">
      <c r="B349" s="13"/>
      <c r="C349" s="14"/>
      <c r="D349" s="14"/>
      <c r="E349" s="14"/>
      <c r="F349" s="14"/>
      <c r="G349" s="15"/>
      <c r="H349" s="102"/>
      <c r="I349" s="102"/>
    </row>
    <row r="350" spans="2:9" hidden="1">
      <c r="B350" s="13"/>
      <c r="C350" s="14"/>
      <c r="D350" s="14"/>
      <c r="E350" s="14"/>
      <c r="F350" s="14"/>
      <c r="G350" s="15"/>
      <c r="H350" s="102"/>
      <c r="I350" s="102"/>
    </row>
    <row r="351" spans="2:9" hidden="1">
      <c r="B351" s="13"/>
      <c r="C351" s="14"/>
      <c r="D351" s="14"/>
      <c r="E351" s="14"/>
      <c r="F351" s="14"/>
      <c r="G351" s="15"/>
      <c r="H351" s="102"/>
      <c r="I351" s="102"/>
    </row>
    <row r="352" spans="2:9" hidden="1">
      <c r="B352" s="13"/>
      <c r="C352" s="14"/>
      <c r="D352" s="14"/>
      <c r="E352" s="14"/>
      <c r="F352" s="14"/>
      <c r="G352" s="15"/>
      <c r="H352" s="102"/>
      <c r="I352" s="102"/>
    </row>
    <row r="353" spans="2:9" hidden="1">
      <c r="B353" s="13"/>
      <c r="C353" s="14"/>
      <c r="D353" s="14"/>
      <c r="E353" s="14"/>
      <c r="F353" s="14"/>
      <c r="G353" s="15"/>
      <c r="H353" s="102"/>
      <c r="I353" s="102"/>
    </row>
    <row r="354" spans="2:9" hidden="1">
      <c r="B354" s="13"/>
      <c r="C354" s="14"/>
      <c r="D354" s="14"/>
      <c r="E354" s="14"/>
      <c r="F354" s="14"/>
      <c r="G354" s="15"/>
      <c r="H354" s="102"/>
      <c r="I354" s="102"/>
    </row>
    <row r="355" spans="2:9" hidden="1">
      <c r="B355" s="13"/>
      <c r="C355" s="14"/>
      <c r="D355" s="14"/>
      <c r="E355" s="14"/>
      <c r="F355" s="14"/>
      <c r="G355" s="15"/>
      <c r="H355" s="102"/>
      <c r="I355" s="102"/>
    </row>
    <row r="356" spans="2:9" hidden="1">
      <c r="B356" s="13"/>
      <c r="C356" s="14"/>
      <c r="D356" s="14"/>
      <c r="E356" s="14"/>
      <c r="F356" s="14"/>
      <c r="G356" s="15"/>
      <c r="H356" s="102"/>
      <c r="I356" s="102"/>
    </row>
    <row r="357" spans="2:9" hidden="1">
      <c r="B357" s="13"/>
      <c r="C357" s="14"/>
      <c r="D357" s="14"/>
      <c r="E357" s="14"/>
      <c r="F357" s="14"/>
      <c r="G357" s="15"/>
      <c r="H357" s="102"/>
      <c r="I357" s="102"/>
    </row>
    <row r="358" spans="2:9" hidden="1">
      <c r="B358" s="13"/>
      <c r="C358" s="14"/>
      <c r="D358" s="14"/>
      <c r="E358" s="14"/>
      <c r="F358" s="14"/>
      <c r="G358" s="15"/>
      <c r="H358" s="102"/>
      <c r="I358" s="102"/>
    </row>
    <row r="359" spans="2:9" hidden="1">
      <c r="B359" s="13"/>
      <c r="C359" s="14"/>
      <c r="D359" s="14"/>
      <c r="E359" s="14"/>
      <c r="F359" s="14"/>
      <c r="G359" s="15"/>
      <c r="H359" s="102"/>
      <c r="I359" s="102"/>
    </row>
    <row r="360" spans="2:9" hidden="1">
      <c r="B360" s="13"/>
      <c r="C360" s="14"/>
      <c r="D360" s="14"/>
      <c r="E360" s="14"/>
      <c r="F360" s="14"/>
      <c r="G360" s="15"/>
      <c r="H360" s="102"/>
      <c r="I360" s="102"/>
    </row>
    <row r="361" spans="2:9" hidden="1">
      <c r="B361" s="13"/>
      <c r="C361" s="14"/>
      <c r="D361" s="14"/>
      <c r="E361" s="14"/>
      <c r="F361" s="14"/>
      <c r="G361" s="15"/>
      <c r="H361" s="102"/>
      <c r="I361" s="102"/>
    </row>
    <row r="362" spans="2:9" hidden="1">
      <c r="B362" s="13"/>
      <c r="C362" s="14"/>
      <c r="D362" s="14"/>
      <c r="E362" s="14"/>
      <c r="F362" s="14"/>
      <c r="G362" s="15"/>
      <c r="H362" s="102"/>
      <c r="I362" s="102"/>
    </row>
    <row r="363" spans="2:9" hidden="1">
      <c r="B363" s="13"/>
      <c r="C363" s="14"/>
      <c r="D363" s="14"/>
      <c r="E363" s="14"/>
      <c r="F363" s="14"/>
      <c r="G363" s="15"/>
      <c r="H363" s="102"/>
      <c r="I363" s="102"/>
    </row>
    <row r="364" spans="2:9" hidden="1">
      <c r="B364" s="13"/>
      <c r="C364" s="14"/>
      <c r="D364" s="14"/>
      <c r="E364" s="14"/>
      <c r="F364" s="14"/>
      <c r="G364" s="15"/>
      <c r="H364" s="102"/>
      <c r="I364" s="102"/>
    </row>
    <row r="365" spans="2:9" hidden="1">
      <c r="B365" s="13"/>
      <c r="C365" s="14"/>
      <c r="D365" s="14"/>
      <c r="E365" s="14"/>
      <c r="F365" s="14"/>
      <c r="G365" s="15"/>
      <c r="H365" s="102"/>
      <c r="I365" s="102"/>
    </row>
    <row r="366" spans="2:9" hidden="1">
      <c r="B366" s="13"/>
      <c r="C366" s="14"/>
      <c r="D366" s="14"/>
      <c r="E366" s="14"/>
      <c r="F366" s="14"/>
      <c r="G366" s="15"/>
      <c r="H366" s="102"/>
      <c r="I366" s="102"/>
    </row>
    <row r="367" spans="2:9" hidden="1">
      <c r="B367" s="13"/>
      <c r="C367" s="14"/>
      <c r="D367" s="14"/>
      <c r="E367" s="14"/>
      <c r="F367" s="14"/>
      <c r="G367" s="15"/>
      <c r="H367" s="102"/>
      <c r="I367" s="102"/>
    </row>
    <row r="368" spans="2:9" hidden="1">
      <c r="B368" s="13"/>
      <c r="C368" s="14"/>
      <c r="D368" s="14"/>
      <c r="E368" s="14"/>
      <c r="F368" s="14"/>
      <c r="G368" s="15"/>
      <c r="H368" s="102"/>
      <c r="I368" s="102"/>
    </row>
    <row r="369" spans="2:9" hidden="1">
      <c r="B369" s="13"/>
      <c r="C369" s="14"/>
      <c r="D369" s="14"/>
      <c r="E369" s="14"/>
      <c r="F369" s="14"/>
      <c r="G369" s="15"/>
      <c r="H369" s="102"/>
      <c r="I369" s="102"/>
    </row>
    <row r="370" spans="2:9" hidden="1">
      <c r="B370" s="13"/>
      <c r="C370" s="14"/>
      <c r="D370" s="14"/>
      <c r="E370" s="14"/>
      <c r="F370" s="14"/>
      <c r="G370" s="15"/>
      <c r="H370" s="102"/>
      <c r="I370" s="102"/>
    </row>
    <row r="371" spans="2:9" hidden="1">
      <c r="B371" s="13"/>
      <c r="C371" s="14"/>
      <c r="D371" s="14"/>
      <c r="E371" s="14"/>
      <c r="F371" s="14"/>
      <c r="G371" s="15"/>
      <c r="H371" s="102"/>
      <c r="I371" s="102"/>
    </row>
    <row r="372" spans="2:9" hidden="1">
      <c r="B372" s="13"/>
      <c r="C372" s="14"/>
      <c r="D372" s="14"/>
      <c r="E372" s="14"/>
      <c r="F372" s="14"/>
      <c r="G372" s="15"/>
      <c r="H372" s="102"/>
      <c r="I372" s="102"/>
    </row>
    <row r="373" spans="2:9" hidden="1">
      <c r="B373" s="13"/>
      <c r="C373" s="14"/>
      <c r="D373" s="14"/>
      <c r="E373" s="14"/>
      <c r="F373" s="14"/>
      <c r="G373" s="15"/>
      <c r="H373" s="102"/>
      <c r="I373" s="102"/>
    </row>
    <row r="374" spans="2:9" hidden="1">
      <c r="B374" s="13"/>
      <c r="C374" s="14"/>
      <c r="D374" s="14"/>
      <c r="E374" s="14"/>
      <c r="F374" s="14"/>
      <c r="G374" s="15"/>
      <c r="H374" s="102"/>
      <c r="I374" s="102"/>
    </row>
    <row r="375" spans="2:9" hidden="1">
      <c r="B375" s="13"/>
      <c r="C375" s="14"/>
      <c r="D375" s="14"/>
      <c r="E375" s="14"/>
      <c r="F375" s="14"/>
      <c r="G375" s="15"/>
      <c r="H375" s="102"/>
      <c r="I375" s="102"/>
    </row>
    <row r="376" spans="2:9" hidden="1">
      <c r="B376" s="13"/>
      <c r="C376" s="14"/>
      <c r="D376" s="14"/>
      <c r="E376" s="14"/>
      <c r="F376" s="14"/>
      <c r="G376" s="15"/>
      <c r="H376" s="102"/>
      <c r="I376" s="102"/>
    </row>
    <row r="377" spans="2:9" hidden="1">
      <c r="B377" s="13"/>
      <c r="C377" s="14"/>
      <c r="D377" s="14"/>
      <c r="E377" s="14"/>
      <c r="F377" s="14"/>
      <c r="G377" s="15"/>
      <c r="H377" s="102"/>
      <c r="I377" s="102"/>
    </row>
    <row r="378" spans="2:9" hidden="1">
      <c r="B378" s="13"/>
      <c r="C378" s="14"/>
      <c r="D378" s="14"/>
      <c r="E378" s="14"/>
      <c r="F378" s="14"/>
      <c r="G378" s="15"/>
      <c r="H378" s="102"/>
      <c r="I378" s="102"/>
    </row>
    <row r="379" spans="2:9" hidden="1">
      <c r="B379" s="13"/>
      <c r="C379" s="14"/>
      <c r="D379" s="14"/>
      <c r="E379" s="14"/>
      <c r="F379" s="14"/>
      <c r="G379" s="15"/>
      <c r="H379" s="102"/>
      <c r="I379" s="102"/>
    </row>
    <row r="380" spans="2:9" hidden="1">
      <c r="B380" s="13"/>
      <c r="C380" s="14"/>
      <c r="D380" s="14"/>
      <c r="E380" s="14"/>
      <c r="F380" s="14"/>
      <c r="G380" s="15"/>
      <c r="H380" s="102"/>
      <c r="I380" s="102"/>
    </row>
    <row r="381" spans="2:9" hidden="1">
      <c r="B381" s="13"/>
      <c r="C381" s="14"/>
      <c r="D381" s="14"/>
      <c r="E381" s="14"/>
      <c r="F381" s="14"/>
      <c r="G381" s="15"/>
      <c r="H381" s="102"/>
      <c r="I381" s="102"/>
    </row>
    <row r="382" spans="2:9" hidden="1">
      <c r="B382" s="13"/>
      <c r="C382" s="14"/>
      <c r="D382" s="14"/>
      <c r="E382" s="14"/>
      <c r="F382" s="14"/>
      <c r="G382" s="15"/>
      <c r="H382" s="102"/>
      <c r="I382" s="102"/>
    </row>
    <row r="383" spans="2:9" hidden="1">
      <c r="B383" s="13"/>
      <c r="C383" s="14"/>
      <c r="D383" s="14"/>
      <c r="E383" s="14"/>
      <c r="F383" s="14"/>
      <c r="G383" s="15"/>
      <c r="H383" s="102"/>
      <c r="I383" s="102"/>
    </row>
    <row r="384" spans="2:9" hidden="1">
      <c r="B384" s="13"/>
      <c r="C384" s="14"/>
      <c r="D384" s="14"/>
      <c r="E384" s="14"/>
      <c r="F384" s="14"/>
      <c r="G384" s="15"/>
      <c r="H384" s="102"/>
      <c r="I384" s="102"/>
    </row>
    <row r="385" spans="2:9" hidden="1">
      <c r="B385" s="13"/>
      <c r="C385" s="14"/>
      <c r="D385" s="14"/>
      <c r="E385" s="14"/>
      <c r="F385" s="14"/>
      <c r="G385" s="15"/>
      <c r="H385" s="102"/>
      <c r="I385" s="102"/>
    </row>
    <row r="386" spans="2:9" hidden="1">
      <c r="B386" s="13"/>
      <c r="C386" s="14"/>
      <c r="D386" s="14"/>
      <c r="E386" s="14"/>
      <c r="F386" s="14"/>
      <c r="G386" s="15"/>
      <c r="H386" s="102"/>
      <c r="I386" s="102"/>
    </row>
    <row r="387" spans="2:9" hidden="1">
      <c r="B387" s="13"/>
      <c r="C387" s="14"/>
      <c r="D387" s="14"/>
      <c r="E387" s="14"/>
      <c r="F387" s="14"/>
      <c r="G387" s="15"/>
      <c r="H387" s="102"/>
      <c r="I387" s="102"/>
    </row>
    <row r="388" spans="2:9" hidden="1">
      <c r="B388" s="13"/>
      <c r="C388" s="14"/>
      <c r="D388" s="14"/>
      <c r="E388" s="14"/>
      <c r="F388" s="14"/>
      <c r="G388" s="15"/>
      <c r="H388" s="102"/>
      <c r="I388" s="102"/>
    </row>
    <row r="389" spans="2:9" hidden="1">
      <c r="B389" s="13"/>
      <c r="C389" s="14"/>
      <c r="D389" s="14"/>
      <c r="E389" s="14"/>
      <c r="F389" s="14"/>
      <c r="G389" s="15"/>
      <c r="H389" s="102"/>
      <c r="I389" s="102"/>
    </row>
    <row r="390" spans="2:9" hidden="1">
      <c r="B390" s="13"/>
      <c r="C390" s="14"/>
      <c r="D390" s="14"/>
      <c r="E390" s="14"/>
      <c r="F390" s="14"/>
      <c r="G390" s="15"/>
      <c r="H390" s="102"/>
      <c r="I390" s="102"/>
    </row>
    <row r="391" spans="2:9" hidden="1">
      <c r="B391" s="13"/>
      <c r="C391" s="14"/>
      <c r="D391" s="14"/>
      <c r="E391" s="14"/>
      <c r="F391" s="14"/>
      <c r="G391" s="15"/>
      <c r="H391" s="102"/>
      <c r="I391" s="102"/>
    </row>
    <row r="392" spans="2:9" hidden="1">
      <c r="B392" s="13"/>
      <c r="C392" s="14"/>
      <c r="D392" s="14"/>
      <c r="E392" s="14"/>
      <c r="F392" s="14"/>
      <c r="G392" s="15"/>
      <c r="H392" s="102"/>
      <c r="I392" s="102"/>
    </row>
    <row r="393" spans="2:9" hidden="1">
      <c r="B393" s="13"/>
      <c r="C393" s="14"/>
      <c r="D393" s="14"/>
      <c r="E393" s="14"/>
      <c r="F393" s="14"/>
      <c r="G393" s="15"/>
      <c r="H393" s="102"/>
      <c r="I393" s="102"/>
    </row>
    <row r="394" spans="2:9" hidden="1">
      <c r="B394" s="13"/>
      <c r="C394" s="14"/>
      <c r="D394" s="14"/>
      <c r="E394" s="14"/>
      <c r="F394" s="14"/>
      <c r="G394" s="15"/>
      <c r="H394" s="102"/>
      <c r="I394" s="102"/>
    </row>
    <row r="395" spans="2:9" hidden="1">
      <c r="B395" s="13"/>
      <c r="C395" s="14"/>
      <c r="D395" s="14"/>
      <c r="E395" s="14"/>
      <c r="F395" s="14"/>
      <c r="G395" s="15"/>
      <c r="H395" s="102"/>
      <c r="I395" s="102"/>
    </row>
    <row r="396" spans="2:9" hidden="1">
      <c r="B396" s="13"/>
      <c r="C396" s="14"/>
      <c r="D396" s="14"/>
      <c r="E396" s="14"/>
      <c r="F396" s="14"/>
      <c r="G396" s="15"/>
      <c r="H396" s="102"/>
      <c r="I396" s="102"/>
    </row>
    <row r="397" spans="2:9" hidden="1">
      <c r="B397" s="13"/>
      <c r="C397" s="14"/>
      <c r="D397" s="14"/>
      <c r="E397" s="14"/>
      <c r="F397" s="14"/>
      <c r="G397" s="15"/>
      <c r="H397" s="102"/>
      <c r="I397" s="102"/>
    </row>
    <row r="398" spans="2:9" hidden="1">
      <c r="B398" s="13"/>
      <c r="C398" s="14"/>
      <c r="D398" s="14"/>
      <c r="E398" s="14"/>
      <c r="F398" s="14"/>
      <c r="G398" s="15"/>
      <c r="H398" s="102"/>
      <c r="I398" s="102"/>
    </row>
    <row r="399" spans="2:9" hidden="1">
      <c r="B399" s="13"/>
      <c r="C399" s="14"/>
      <c r="D399" s="14"/>
      <c r="E399" s="14"/>
      <c r="F399" s="14"/>
      <c r="G399" s="15"/>
      <c r="H399" s="102"/>
      <c r="I399" s="102"/>
    </row>
    <row r="400" spans="2:9" hidden="1">
      <c r="B400" s="13"/>
      <c r="C400" s="14"/>
      <c r="D400" s="14"/>
      <c r="E400" s="14"/>
      <c r="F400" s="14"/>
      <c r="G400" s="15"/>
      <c r="H400" s="102"/>
      <c r="I400" s="102"/>
    </row>
    <row r="401" spans="2:9" hidden="1">
      <c r="B401" s="13"/>
      <c r="C401" s="14"/>
      <c r="D401" s="14"/>
      <c r="E401" s="14"/>
      <c r="F401" s="14"/>
      <c r="G401" s="15"/>
      <c r="H401" s="102"/>
      <c r="I401" s="102"/>
    </row>
    <row r="402" spans="2:9" hidden="1">
      <c r="B402" s="13"/>
      <c r="C402" s="14"/>
      <c r="D402" s="14"/>
      <c r="E402" s="14"/>
      <c r="F402" s="14"/>
      <c r="G402" s="15"/>
      <c r="H402" s="102"/>
      <c r="I402" s="102"/>
    </row>
    <row r="403" spans="2:9" hidden="1">
      <c r="B403" s="13"/>
      <c r="C403" s="14"/>
      <c r="D403" s="14"/>
      <c r="E403" s="14"/>
      <c r="F403" s="14"/>
      <c r="G403" s="15"/>
      <c r="H403" s="102"/>
      <c r="I403" s="102"/>
    </row>
    <row r="404" spans="2:9" hidden="1">
      <c r="B404" s="13"/>
      <c r="C404" s="14"/>
      <c r="D404" s="14"/>
      <c r="E404" s="14"/>
      <c r="F404" s="14"/>
      <c r="G404" s="15"/>
      <c r="H404" s="102"/>
      <c r="I404" s="102"/>
    </row>
    <row r="405" spans="2:9" hidden="1">
      <c r="B405" s="13"/>
      <c r="C405" s="14"/>
      <c r="D405" s="14"/>
      <c r="E405" s="14"/>
      <c r="F405" s="14"/>
      <c r="G405" s="15"/>
      <c r="H405" s="102"/>
      <c r="I405" s="102"/>
    </row>
    <row r="406" spans="2:9" hidden="1">
      <c r="B406" s="13"/>
      <c r="C406" s="14"/>
      <c r="D406" s="14"/>
      <c r="E406" s="14"/>
      <c r="F406" s="14"/>
      <c r="G406" s="15"/>
      <c r="H406" s="102"/>
      <c r="I406" s="102"/>
    </row>
    <row r="407" spans="2:9" hidden="1">
      <c r="B407" s="13"/>
      <c r="C407" s="14"/>
      <c r="D407" s="14"/>
      <c r="E407" s="14"/>
      <c r="F407" s="14"/>
      <c r="G407" s="15"/>
      <c r="H407" s="102"/>
      <c r="I407" s="102"/>
    </row>
    <row r="408" spans="2:9" hidden="1">
      <c r="B408" s="13"/>
      <c r="C408" s="14"/>
      <c r="D408" s="14"/>
      <c r="E408" s="14"/>
      <c r="F408" s="14"/>
      <c r="G408" s="15"/>
      <c r="H408" s="102"/>
      <c r="I408" s="102"/>
    </row>
    <row r="409" spans="2:9" hidden="1">
      <c r="B409" s="13"/>
      <c r="C409" s="14"/>
      <c r="D409" s="14"/>
      <c r="E409" s="14"/>
      <c r="F409" s="14"/>
      <c r="G409" s="15"/>
      <c r="H409" s="102"/>
      <c r="I409" s="102"/>
    </row>
    <row r="410" spans="2:9" hidden="1">
      <c r="B410" s="13"/>
      <c r="C410" s="14"/>
      <c r="D410" s="14"/>
      <c r="E410" s="14"/>
      <c r="F410" s="14"/>
      <c r="G410" s="15"/>
      <c r="H410" s="102"/>
      <c r="I410" s="102"/>
    </row>
    <row r="411" spans="2:9" hidden="1">
      <c r="B411" s="13"/>
      <c r="C411" s="14"/>
      <c r="D411" s="14"/>
      <c r="E411" s="14"/>
      <c r="F411" s="14"/>
      <c r="G411" s="15"/>
      <c r="H411" s="102"/>
      <c r="I411" s="102"/>
    </row>
    <row r="412" spans="2:9" hidden="1">
      <c r="B412" s="13"/>
      <c r="C412" s="14"/>
      <c r="D412" s="14"/>
      <c r="E412" s="14"/>
      <c r="F412" s="14"/>
      <c r="G412" s="15"/>
      <c r="H412" s="102"/>
      <c r="I412" s="102"/>
    </row>
    <row r="413" spans="2:9" hidden="1">
      <c r="B413" s="13"/>
      <c r="C413" s="14"/>
      <c r="D413" s="14"/>
      <c r="E413" s="14"/>
      <c r="F413" s="14"/>
      <c r="G413" s="15"/>
      <c r="H413" s="102"/>
      <c r="I413" s="102"/>
    </row>
    <row r="414" spans="2:9" hidden="1">
      <c r="B414" s="13"/>
      <c r="C414" s="14"/>
      <c r="D414" s="14"/>
      <c r="E414" s="14"/>
      <c r="F414" s="14"/>
      <c r="G414" s="15"/>
      <c r="H414" s="102"/>
      <c r="I414" s="102"/>
    </row>
    <row r="415" spans="2:9" hidden="1">
      <c r="B415" s="13"/>
      <c r="C415" s="14"/>
      <c r="D415" s="14"/>
      <c r="E415" s="14"/>
      <c r="F415" s="14"/>
      <c r="G415" s="15"/>
      <c r="H415" s="102"/>
      <c r="I415" s="102"/>
    </row>
    <row r="416" spans="2:9" hidden="1">
      <c r="B416" s="13"/>
      <c r="C416" s="14"/>
      <c r="D416" s="14"/>
      <c r="E416" s="14"/>
      <c r="F416" s="14"/>
      <c r="G416" s="15"/>
      <c r="H416" s="102"/>
      <c r="I416" s="102"/>
    </row>
    <row r="417" spans="2:9" hidden="1">
      <c r="B417" s="13"/>
      <c r="C417" s="14"/>
      <c r="D417" s="14"/>
      <c r="E417" s="14"/>
      <c r="F417" s="14"/>
      <c r="G417" s="15"/>
      <c r="H417" s="102"/>
      <c r="I417" s="102"/>
    </row>
    <row r="418" spans="2:9" hidden="1">
      <c r="B418" s="13"/>
      <c r="C418" s="14"/>
      <c r="D418" s="14"/>
      <c r="E418" s="14"/>
      <c r="F418" s="14"/>
      <c r="G418" s="15"/>
      <c r="H418" s="102"/>
      <c r="I418" s="102"/>
    </row>
    <row r="419" spans="2:9" hidden="1">
      <c r="B419" s="13"/>
      <c r="C419" s="14"/>
      <c r="D419" s="14"/>
      <c r="E419" s="14"/>
      <c r="F419" s="14"/>
      <c r="G419" s="15"/>
      <c r="H419" s="102"/>
      <c r="I419" s="102"/>
    </row>
    <row r="420" spans="2:9" hidden="1">
      <c r="B420" s="13"/>
      <c r="C420" s="14"/>
      <c r="D420" s="14"/>
      <c r="E420" s="14"/>
      <c r="F420" s="14"/>
      <c r="G420" s="15"/>
      <c r="H420" s="102"/>
      <c r="I420" s="102"/>
    </row>
    <row r="421" spans="2:9" hidden="1">
      <c r="B421" s="13"/>
      <c r="C421" s="14"/>
      <c r="D421" s="14"/>
      <c r="E421" s="14"/>
      <c r="F421" s="14"/>
      <c r="G421" s="15"/>
      <c r="H421" s="102"/>
      <c r="I421" s="102"/>
    </row>
    <row r="422" spans="2:9" hidden="1">
      <c r="B422" s="13"/>
      <c r="C422" s="14"/>
      <c r="D422" s="14"/>
      <c r="E422" s="14"/>
      <c r="F422" s="14"/>
      <c r="G422" s="15"/>
      <c r="H422" s="102"/>
      <c r="I422" s="102"/>
    </row>
    <row r="423" spans="2:9" hidden="1">
      <c r="B423" s="13"/>
      <c r="C423" s="14"/>
      <c r="D423" s="14"/>
      <c r="E423" s="14"/>
      <c r="F423" s="14"/>
      <c r="G423" s="15"/>
      <c r="H423" s="102"/>
      <c r="I423" s="102"/>
    </row>
    <row r="424" spans="2:9" hidden="1">
      <c r="B424" s="13"/>
      <c r="C424" s="14"/>
      <c r="D424" s="14"/>
      <c r="E424" s="14"/>
      <c r="F424" s="14"/>
      <c r="G424" s="15"/>
      <c r="H424" s="102"/>
      <c r="I424" s="102"/>
    </row>
    <row r="425" spans="2:9" hidden="1">
      <c r="B425" s="13"/>
      <c r="C425" s="14"/>
      <c r="D425" s="14"/>
      <c r="E425" s="14"/>
      <c r="F425" s="14"/>
      <c r="G425" s="15"/>
      <c r="H425" s="102"/>
      <c r="I425" s="102"/>
    </row>
    <row r="426" spans="2:9" hidden="1">
      <c r="B426" s="13"/>
      <c r="C426" s="14"/>
      <c r="D426" s="14"/>
      <c r="E426" s="14"/>
      <c r="F426" s="14"/>
      <c r="G426" s="15"/>
      <c r="H426" s="102"/>
      <c r="I426" s="102"/>
    </row>
    <row r="427" spans="2:9" hidden="1">
      <c r="B427" s="13"/>
      <c r="C427" s="14"/>
      <c r="D427" s="14"/>
      <c r="E427" s="14"/>
      <c r="F427" s="14"/>
      <c r="G427" s="15"/>
      <c r="H427" s="102"/>
      <c r="I427" s="102"/>
    </row>
    <row r="428" spans="2:9" hidden="1">
      <c r="B428" s="13"/>
      <c r="C428" s="14"/>
      <c r="D428" s="14"/>
      <c r="E428" s="14"/>
      <c r="F428" s="14"/>
      <c r="G428" s="15"/>
      <c r="H428" s="102"/>
      <c r="I428" s="102"/>
    </row>
    <row r="429" spans="2:9" hidden="1">
      <c r="B429" s="13"/>
      <c r="C429" s="14"/>
      <c r="D429" s="14"/>
      <c r="E429" s="14"/>
      <c r="F429" s="14"/>
      <c r="G429" s="15"/>
      <c r="H429" s="102"/>
      <c r="I429" s="102"/>
    </row>
    <row r="430" spans="2:9" hidden="1">
      <c r="B430" s="13"/>
      <c r="C430" s="14"/>
      <c r="D430" s="14"/>
      <c r="E430" s="14"/>
      <c r="F430" s="14"/>
      <c r="G430" s="15"/>
      <c r="H430" s="102"/>
      <c r="I430" s="102"/>
    </row>
    <row r="431" spans="2:9" hidden="1">
      <c r="B431" s="13"/>
      <c r="C431" s="14"/>
      <c r="D431" s="14"/>
      <c r="E431" s="14"/>
      <c r="F431" s="14"/>
      <c r="G431" s="15"/>
      <c r="H431" s="102"/>
      <c r="I431" s="102"/>
    </row>
    <row r="432" spans="2:9" hidden="1">
      <c r="B432" s="13"/>
      <c r="C432" s="14"/>
      <c r="D432" s="14"/>
      <c r="E432" s="14"/>
      <c r="F432" s="14"/>
      <c r="G432" s="15"/>
      <c r="H432" s="102"/>
      <c r="I432" s="102"/>
    </row>
    <row r="433" spans="2:9" hidden="1">
      <c r="B433" s="13"/>
      <c r="C433" s="14"/>
      <c r="D433" s="14"/>
      <c r="E433" s="14"/>
      <c r="F433" s="14"/>
      <c r="G433" s="15"/>
      <c r="H433" s="102"/>
      <c r="I433" s="102"/>
    </row>
    <row r="434" spans="2:9" hidden="1">
      <c r="B434" s="13"/>
      <c r="C434" s="14"/>
      <c r="D434" s="14"/>
      <c r="E434" s="14"/>
      <c r="F434" s="14"/>
      <c r="G434" s="15"/>
      <c r="H434" s="102"/>
      <c r="I434" s="102"/>
    </row>
    <row r="435" spans="2:9" hidden="1">
      <c r="B435" s="13"/>
      <c r="C435" s="14"/>
      <c r="D435" s="14"/>
      <c r="E435" s="14"/>
      <c r="F435" s="14"/>
      <c r="G435" s="15"/>
      <c r="H435" s="102"/>
      <c r="I435" s="102"/>
    </row>
    <row r="436" spans="2:9" hidden="1">
      <c r="B436" s="13"/>
      <c r="C436" s="14"/>
      <c r="D436" s="14"/>
      <c r="E436" s="14"/>
      <c r="F436" s="14"/>
      <c r="G436" s="15"/>
      <c r="H436" s="102"/>
      <c r="I436" s="102"/>
    </row>
    <row r="437" spans="2:9" hidden="1">
      <c r="B437" s="13"/>
      <c r="C437" s="14"/>
      <c r="D437" s="14"/>
      <c r="E437" s="14"/>
      <c r="F437" s="14"/>
      <c r="G437" s="15"/>
      <c r="H437" s="102"/>
      <c r="I437" s="102"/>
    </row>
    <row r="438" spans="2:9" hidden="1">
      <c r="B438" s="13"/>
      <c r="C438" s="14"/>
      <c r="D438" s="14"/>
      <c r="E438" s="14"/>
      <c r="F438" s="14"/>
      <c r="G438" s="15"/>
      <c r="H438" s="102"/>
      <c r="I438" s="102"/>
    </row>
    <row r="439" spans="2:9" hidden="1">
      <c r="B439" s="13"/>
      <c r="C439" s="14"/>
      <c r="D439" s="14"/>
      <c r="E439" s="14"/>
      <c r="F439" s="14"/>
      <c r="G439" s="15"/>
      <c r="H439" s="102"/>
      <c r="I439" s="102"/>
    </row>
    <row r="440" spans="2:9" hidden="1">
      <c r="B440" s="13"/>
      <c r="C440" s="14"/>
      <c r="D440" s="14"/>
      <c r="E440" s="14"/>
      <c r="F440" s="14"/>
      <c r="G440" s="15"/>
      <c r="H440" s="102"/>
      <c r="I440" s="102"/>
    </row>
    <row r="441" spans="2:9" hidden="1">
      <c r="B441" s="13"/>
      <c r="C441" s="14"/>
      <c r="D441" s="14"/>
      <c r="E441" s="14"/>
      <c r="F441" s="14"/>
      <c r="G441" s="15"/>
      <c r="H441" s="102"/>
      <c r="I441" s="102"/>
    </row>
    <row r="442" spans="2:9" hidden="1">
      <c r="B442" s="13"/>
      <c r="C442" s="14"/>
      <c r="D442" s="14"/>
      <c r="E442" s="14"/>
      <c r="F442" s="14"/>
      <c r="G442" s="15"/>
      <c r="H442" s="102"/>
      <c r="I442" s="102"/>
    </row>
    <row r="443" spans="2:9" hidden="1">
      <c r="B443" s="13"/>
      <c r="C443" s="14"/>
      <c r="D443" s="14"/>
      <c r="E443" s="14"/>
      <c r="F443" s="14"/>
      <c r="G443" s="15"/>
      <c r="H443" s="102"/>
      <c r="I443" s="102"/>
    </row>
    <row r="444" spans="2:9" hidden="1">
      <c r="B444" s="13"/>
      <c r="C444" s="14"/>
      <c r="D444" s="14"/>
      <c r="E444" s="14"/>
      <c r="F444" s="14"/>
      <c r="G444" s="15"/>
      <c r="H444" s="102"/>
      <c r="I444" s="102"/>
    </row>
    <row r="445" spans="2:9" hidden="1">
      <c r="B445" s="13"/>
      <c r="C445" s="14"/>
      <c r="D445" s="14"/>
      <c r="E445" s="14"/>
      <c r="F445" s="14"/>
      <c r="G445" s="15"/>
      <c r="H445" s="102"/>
      <c r="I445" s="102"/>
    </row>
    <row r="446" spans="2:9" hidden="1">
      <c r="B446" s="13"/>
      <c r="C446" s="14"/>
      <c r="D446" s="14"/>
      <c r="E446" s="14"/>
      <c r="F446" s="14"/>
      <c r="G446" s="15"/>
      <c r="H446" s="102"/>
      <c r="I446" s="102"/>
    </row>
    <row r="447" spans="2:9" hidden="1">
      <c r="B447" s="13"/>
      <c r="C447" s="14"/>
      <c r="D447" s="14"/>
      <c r="E447" s="14"/>
      <c r="F447" s="14"/>
      <c r="G447" s="15"/>
      <c r="H447" s="102"/>
      <c r="I447" s="102"/>
    </row>
    <row r="448" spans="2:9" hidden="1">
      <c r="B448" s="13"/>
      <c r="C448" s="14"/>
      <c r="D448" s="14"/>
      <c r="E448" s="14"/>
      <c r="F448" s="14"/>
      <c r="G448" s="15"/>
      <c r="H448" s="102"/>
      <c r="I448" s="102"/>
    </row>
    <row r="449" spans="2:9" hidden="1">
      <c r="B449" s="13"/>
      <c r="C449" s="14"/>
      <c r="D449" s="14"/>
      <c r="E449" s="14"/>
      <c r="F449" s="14"/>
      <c r="G449" s="15"/>
      <c r="H449" s="102"/>
      <c r="I449" s="102"/>
    </row>
    <row r="450" spans="2:9" hidden="1">
      <c r="B450" s="13"/>
      <c r="C450" s="14"/>
      <c r="D450" s="14"/>
      <c r="E450" s="14"/>
      <c r="F450" s="14"/>
      <c r="G450" s="15"/>
      <c r="H450" s="102"/>
      <c r="I450" s="102"/>
    </row>
    <row r="451" spans="2:9" hidden="1">
      <c r="B451" s="13"/>
      <c r="C451" s="14"/>
      <c r="D451" s="14"/>
      <c r="E451" s="14"/>
      <c r="F451" s="14"/>
      <c r="G451" s="15"/>
      <c r="H451" s="102"/>
      <c r="I451" s="102"/>
    </row>
    <row r="452" spans="2:9" hidden="1">
      <c r="B452" s="13"/>
      <c r="C452" s="14"/>
      <c r="D452" s="14"/>
      <c r="E452" s="14"/>
      <c r="F452" s="14"/>
      <c r="G452" s="15"/>
      <c r="H452" s="102"/>
      <c r="I452" s="102"/>
    </row>
    <row r="453" spans="2:9" hidden="1">
      <c r="B453" s="13"/>
      <c r="C453" s="14"/>
      <c r="D453" s="14"/>
      <c r="E453" s="14"/>
      <c r="F453" s="14"/>
      <c r="G453" s="15"/>
      <c r="H453" s="102"/>
      <c r="I453" s="102"/>
    </row>
    <row r="454" spans="2:9" hidden="1">
      <c r="B454" s="13"/>
      <c r="C454" s="14"/>
      <c r="D454" s="14"/>
      <c r="E454" s="14"/>
      <c r="F454" s="14"/>
      <c r="G454" s="15"/>
      <c r="H454" s="102"/>
      <c r="I454" s="102"/>
    </row>
    <row r="455" spans="2:9" hidden="1">
      <c r="B455" s="13"/>
      <c r="C455" s="14"/>
      <c r="D455" s="14"/>
      <c r="E455" s="14"/>
      <c r="F455" s="14"/>
      <c r="G455" s="15"/>
      <c r="H455" s="102"/>
      <c r="I455" s="102"/>
    </row>
    <row r="456" spans="2:9" hidden="1">
      <c r="B456" s="13"/>
      <c r="C456" s="14"/>
      <c r="D456" s="14"/>
      <c r="E456" s="14"/>
      <c r="F456" s="14"/>
      <c r="G456" s="15"/>
      <c r="H456" s="102"/>
      <c r="I456" s="102"/>
    </row>
    <row r="457" spans="2:9" hidden="1">
      <c r="B457" s="13"/>
      <c r="C457" s="14"/>
      <c r="D457" s="14"/>
      <c r="E457" s="14"/>
      <c r="F457" s="14"/>
      <c r="G457" s="15"/>
      <c r="H457" s="102"/>
      <c r="I457" s="102"/>
    </row>
    <row r="458" spans="2:9" hidden="1">
      <c r="B458" s="13"/>
      <c r="C458" s="14"/>
      <c r="D458" s="14"/>
      <c r="E458" s="14"/>
      <c r="F458" s="14"/>
      <c r="G458" s="15"/>
      <c r="H458" s="102"/>
      <c r="I458" s="102"/>
    </row>
    <row r="459" spans="2:9" hidden="1">
      <c r="B459" s="13"/>
      <c r="C459" s="14"/>
      <c r="D459" s="14"/>
      <c r="E459" s="14"/>
      <c r="F459" s="14"/>
      <c r="G459" s="15"/>
      <c r="H459" s="102"/>
      <c r="I459" s="102"/>
    </row>
    <row r="460" spans="2:9" hidden="1">
      <c r="B460" s="13"/>
      <c r="C460" s="14"/>
      <c r="D460" s="14"/>
      <c r="E460" s="14"/>
      <c r="F460" s="14"/>
      <c r="G460" s="15"/>
      <c r="H460" s="102"/>
      <c r="I460" s="102"/>
    </row>
    <row r="461" spans="2:9" hidden="1">
      <c r="B461" s="13"/>
      <c r="C461" s="14"/>
      <c r="D461" s="14"/>
      <c r="E461" s="14"/>
      <c r="F461" s="14"/>
      <c r="G461" s="15"/>
      <c r="H461" s="102"/>
      <c r="I461" s="102"/>
    </row>
    <row r="462" spans="2:9" hidden="1">
      <c r="B462" s="13"/>
      <c r="C462" s="14"/>
      <c r="D462" s="14"/>
      <c r="E462" s="14"/>
      <c r="F462" s="14"/>
      <c r="G462" s="15"/>
      <c r="H462" s="102"/>
      <c r="I462" s="102"/>
    </row>
    <row r="463" spans="2:9" hidden="1">
      <c r="B463" s="13"/>
      <c r="C463" s="14"/>
      <c r="D463" s="14"/>
      <c r="E463" s="14"/>
      <c r="F463" s="14"/>
      <c r="G463" s="15"/>
      <c r="H463" s="102"/>
      <c r="I463" s="102"/>
    </row>
    <row r="464" spans="2:9" hidden="1">
      <c r="B464" s="13"/>
      <c r="C464" s="14"/>
      <c r="D464" s="14"/>
      <c r="E464" s="14"/>
      <c r="F464" s="14"/>
      <c r="G464" s="15"/>
      <c r="H464" s="102"/>
      <c r="I464" s="102"/>
    </row>
    <row r="465" spans="2:9" hidden="1">
      <c r="B465" s="13"/>
      <c r="C465" s="14"/>
      <c r="D465" s="14"/>
      <c r="E465" s="14"/>
      <c r="F465" s="14"/>
      <c r="G465" s="15"/>
      <c r="H465" s="102"/>
      <c r="I465" s="102"/>
    </row>
    <row r="466" spans="2:9" hidden="1">
      <c r="B466" s="13"/>
      <c r="C466" s="14"/>
      <c r="D466" s="14"/>
      <c r="E466" s="14"/>
      <c r="F466" s="14"/>
      <c r="G466" s="15"/>
      <c r="H466" s="102"/>
      <c r="I466" s="102"/>
    </row>
    <row r="467" spans="2:9" hidden="1">
      <c r="B467" s="13"/>
      <c r="C467" s="14"/>
      <c r="D467" s="14"/>
      <c r="E467" s="14"/>
      <c r="F467" s="14"/>
      <c r="G467" s="15"/>
      <c r="H467" s="102"/>
      <c r="I467" s="102"/>
    </row>
    <row r="468" spans="2:9" hidden="1">
      <c r="B468" s="13"/>
      <c r="C468" s="14"/>
      <c r="D468" s="14"/>
      <c r="E468" s="14"/>
      <c r="F468" s="14"/>
      <c r="G468" s="15"/>
      <c r="H468" s="102"/>
      <c r="I468" s="102"/>
    </row>
    <row r="469" spans="2:9" hidden="1">
      <c r="B469" s="13"/>
      <c r="C469" s="14"/>
      <c r="D469" s="14"/>
      <c r="E469" s="14"/>
      <c r="F469" s="14"/>
      <c r="G469" s="15"/>
      <c r="H469" s="102"/>
      <c r="I469" s="102"/>
    </row>
    <row r="470" spans="2:9" hidden="1">
      <c r="B470" s="13"/>
      <c r="C470" s="14"/>
      <c r="D470" s="14"/>
      <c r="E470" s="14"/>
      <c r="F470" s="14"/>
      <c r="G470" s="15"/>
      <c r="H470" s="102"/>
      <c r="I470" s="102"/>
    </row>
    <row r="471" spans="2:9" hidden="1">
      <c r="B471" s="13"/>
      <c r="C471" s="14"/>
      <c r="D471" s="14"/>
      <c r="E471" s="14"/>
      <c r="F471" s="14"/>
      <c r="G471" s="15"/>
      <c r="H471" s="102"/>
      <c r="I471" s="102"/>
    </row>
    <row r="472" spans="2:9" hidden="1">
      <c r="B472" s="13"/>
      <c r="C472" s="14"/>
      <c r="D472" s="14"/>
      <c r="E472" s="14"/>
      <c r="F472" s="14"/>
      <c r="G472" s="15"/>
      <c r="H472" s="102"/>
      <c r="I472" s="102"/>
    </row>
    <row r="473" spans="2:9" hidden="1">
      <c r="B473" s="13"/>
      <c r="C473" s="14"/>
      <c r="D473" s="14"/>
      <c r="E473" s="14"/>
      <c r="F473" s="14"/>
      <c r="G473" s="15"/>
      <c r="H473" s="102"/>
      <c r="I473" s="102"/>
    </row>
    <row r="474" spans="2:9" hidden="1">
      <c r="B474" s="13"/>
      <c r="C474" s="14"/>
      <c r="D474" s="14"/>
      <c r="E474" s="14"/>
      <c r="F474" s="14"/>
      <c r="G474" s="15"/>
      <c r="H474" s="102"/>
      <c r="I474" s="102"/>
    </row>
    <row r="475" spans="2:9" hidden="1">
      <c r="B475" s="13"/>
      <c r="C475" s="14"/>
      <c r="D475" s="14"/>
      <c r="E475" s="14"/>
      <c r="F475" s="14"/>
      <c r="G475" s="15"/>
      <c r="H475" s="102"/>
      <c r="I475" s="102"/>
    </row>
    <row r="476" spans="2:9" hidden="1">
      <c r="B476" s="13"/>
      <c r="C476" s="14"/>
      <c r="D476" s="14"/>
      <c r="E476" s="14"/>
      <c r="F476" s="14"/>
      <c r="G476" s="15"/>
      <c r="H476" s="102"/>
      <c r="I476" s="102"/>
    </row>
    <row r="477" spans="2:9" hidden="1">
      <c r="B477" s="13"/>
      <c r="C477" s="14"/>
      <c r="D477" s="14"/>
      <c r="E477" s="14"/>
      <c r="F477" s="14"/>
      <c r="G477" s="15"/>
      <c r="H477" s="102"/>
      <c r="I477" s="102"/>
    </row>
    <row r="478" spans="2:9" hidden="1">
      <c r="B478" s="13"/>
      <c r="C478" s="14"/>
      <c r="D478" s="14"/>
      <c r="E478" s="14"/>
      <c r="F478" s="14"/>
      <c r="G478" s="15"/>
      <c r="H478" s="102"/>
      <c r="I478" s="102"/>
    </row>
    <row r="479" spans="2:9" hidden="1">
      <c r="B479" s="13"/>
      <c r="C479" s="14"/>
      <c r="D479" s="14"/>
      <c r="E479" s="14"/>
      <c r="F479" s="14"/>
      <c r="G479" s="15"/>
      <c r="H479" s="102"/>
      <c r="I479" s="102"/>
    </row>
    <row r="480" spans="2:9" hidden="1">
      <c r="B480" s="13"/>
      <c r="C480" s="14"/>
      <c r="D480" s="14"/>
      <c r="E480" s="14"/>
      <c r="F480" s="14"/>
      <c r="G480" s="15"/>
      <c r="H480" s="102"/>
      <c r="I480" s="102"/>
    </row>
    <row r="481" spans="2:9" hidden="1">
      <c r="B481" s="13"/>
      <c r="C481" s="14"/>
      <c r="D481" s="14"/>
      <c r="E481" s="14"/>
      <c r="F481" s="14"/>
      <c r="G481" s="15"/>
      <c r="H481" s="102"/>
      <c r="I481" s="102"/>
    </row>
    <row r="482" spans="2:9" hidden="1">
      <c r="B482" s="13"/>
      <c r="C482" s="14"/>
      <c r="D482" s="14"/>
      <c r="E482" s="14"/>
      <c r="F482" s="14"/>
      <c r="G482" s="15"/>
      <c r="H482" s="102"/>
      <c r="I482" s="102"/>
    </row>
    <row r="483" spans="2:9" hidden="1">
      <c r="B483" s="13"/>
      <c r="C483" s="14"/>
      <c r="D483" s="14"/>
      <c r="E483" s="14"/>
      <c r="F483" s="14"/>
      <c r="G483" s="15"/>
      <c r="H483" s="102"/>
      <c r="I483" s="102"/>
    </row>
    <row r="484" spans="2:9" hidden="1">
      <c r="B484" s="13"/>
      <c r="C484" s="14"/>
      <c r="D484" s="14"/>
      <c r="E484" s="14"/>
      <c r="F484" s="14"/>
      <c r="G484" s="15"/>
      <c r="H484" s="102"/>
      <c r="I484" s="102"/>
    </row>
    <row r="485" spans="2:9" hidden="1">
      <c r="B485" s="13"/>
      <c r="C485" s="14"/>
      <c r="D485" s="14"/>
      <c r="E485" s="14"/>
      <c r="F485" s="14"/>
      <c r="G485" s="15"/>
      <c r="H485" s="102"/>
      <c r="I485" s="102"/>
    </row>
    <row r="486" spans="2:9" hidden="1">
      <c r="B486" s="13"/>
      <c r="C486" s="14"/>
      <c r="D486" s="14"/>
      <c r="E486" s="14"/>
      <c r="F486" s="14"/>
      <c r="G486" s="15"/>
      <c r="H486" s="102"/>
      <c r="I486" s="102"/>
    </row>
    <row r="487" spans="2:9" hidden="1">
      <c r="B487" s="13"/>
      <c r="C487" s="14"/>
      <c r="D487" s="14"/>
      <c r="E487" s="14"/>
      <c r="F487" s="14"/>
      <c r="G487" s="15"/>
      <c r="H487" s="102"/>
      <c r="I487" s="102"/>
    </row>
    <row r="488" spans="2:9" hidden="1">
      <c r="B488" s="13"/>
      <c r="C488" s="14"/>
      <c r="D488" s="14"/>
      <c r="E488" s="14"/>
      <c r="F488" s="14"/>
      <c r="G488" s="15"/>
      <c r="H488" s="102"/>
      <c r="I488" s="102"/>
    </row>
    <row r="489" spans="2:9" hidden="1">
      <c r="B489" s="13"/>
      <c r="C489" s="14"/>
      <c r="D489" s="14"/>
      <c r="E489" s="14"/>
      <c r="F489" s="14"/>
      <c r="G489" s="15"/>
      <c r="H489" s="102"/>
      <c r="I489" s="102"/>
    </row>
    <row r="490" spans="2:9" hidden="1">
      <c r="B490" s="13"/>
      <c r="C490" s="14"/>
      <c r="D490" s="14"/>
      <c r="E490" s="14"/>
      <c r="F490" s="14"/>
      <c r="G490" s="15"/>
      <c r="H490" s="102"/>
      <c r="I490" s="102"/>
    </row>
    <row r="491" spans="2:9" hidden="1">
      <c r="B491" s="13"/>
      <c r="C491" s="14"/>
      <c r="D491" s="14"/>
      <c r="E491" s="14"/>
      <c r="F491" s="14"/>
      <c r="G491" s="15"/>
      <c r="H491" s="102"/>
      <c r="I491" s="102"/>
    </row>
    <row r="492" spans="2:9" hidden="1">
      <c r="B492" s="13"/>
      <c r="C492" s="14"/>
      <c r="D492" s="14"/>
      <c r="E492" s="14"/>
      <c r="F492" s="14"/>
      <c r="G492" s="15"/>
      <c r="H492" s="102"/>
      <c r="I492" s="102"/>
    </row>
    <row r="493" spans="2:9" hidden="1">
      <c r="B493" s="13"/>
      <c r="C493" s="14"/>
      <c r="D493" s="14"/>
      <c r="E493" s="14"/>
      <c r="F493" s="14"/>
      <c r="G493" s="15"/>
      <c r="H493" s="102"/>
      <c r="I493" s="102"/>
    </row>
    <row r="494" spans="2:9" hidden="1">
      <c r="B494" s="13"/>
      <c r="C494" s="14"/>
      <c r="D494" s="14"/>
      <c r="E494" s="14"/>
      <c r="F494" s="14"/>
      <c r="G494" s="15"/>
      <c r="H494" s="102"/>
      <c r="I494" s="102"/>
    </row>
    <row r="495" spans="2:9" hidden="1">
      <c r="B495" s="13"/>
      <c r="C495" s="14"/>
      <c r="D495" s="14"/>
      <c r="E495" s="14"/>
      <c r="F495" s="14"/>
      <c r="G495" s="15"/>
      <c r="H495" s="102"/>
      <c r="I495" s="102"/>
    </row>
    <row r="496" spans="2:9" hidden="1">
      <c r="B496" s="13"/>
      <c r="C496" s="14"/>
      <c r="D496" s="14"/>
      <c r="E496" s="14"/>
      <c r="F496" s="14"/>
      <c r="G496" s="15"/>
      <c r="H496" s="102"/>
      <c r="I496" s="102"/>
    </row>
    <row r="497" spans="2:9" hidden="1">
      <c r="B497" s="13"/>
      <c r="C497" s="14"/>
      <c r="D497" s="14"/>
      <c r="E497" s="14"/>
      <c r="F497" s="14"/>
      <c r="G497" s="15"/>
      <c r="H497" s="102"/>
      <c r="I497" s="102"/>
    </row>
    <row r="498" spans="2:9" hidden="1">
      <c r="B498" s="13"/>
      <c r="C498" s="14"/>
      <c r="D498" s="14"/>
      <c r="E498" s="14"/>
      <c r="F498" s="14"/>
      <c r="G498" s="15"/>
      <c r="H498" s="102"/>
      <c r="I498" s="102"/>
    </row>
    <row r="499" spans="2:9" hidden="1">
      <c r="B499" s="13"/>
      <c r="C499" s="14"/>
      <c r="D499" s="14"/>
      <c r="E499" s="14"/>
      <c r="F499" s="14"/>
      <c r="G499" s="15"/>
      <c r="H499" s="102"/>
      <c r="I499" s="102"/>
    </row>
    <row r="500" spans="2:9" hidden="1">
      <c r="B500" s="13"/>
      <c r="C500" s="14"/>
      <c r="D500" s="14"/>
      <c r="E500" s="14"/>
      <c r="F500" s="14"/>
      <c r="G500" s="15"/>
      <c r="H500" s="102"/>
      <c r="I500" s="102"/>
    </row>
    <row r="501" spans="2:9" hidden="1">
      <c r="B501" s="13"/>
      <c r="C501" s="14"/>
      <c r="D501" s="14"/>
      <c r="E501" s="14"/>
      <c r="F501" s="14"/>
      <c r="G501" s="15"/>
      <c r="H501" s="102"/>
      <c r="I501" s="102"/>
    </row>
    <row r="502" spans="2:9" hidden="1">
      <c r="B502" s="13"/>
      <c r="C502" s="14"/>
      <c r="D502" s="14"/>
      <c r="E502" s="14"/>
      <c r="F502" s="14"/>
      <c r="G502" s="15"/>
      <c r="H502" s="102"/>
      <c r="I502" s="102"/>
    </row>
    <row r="503" spans="2:9" hidden="1">
      <c r="B503" s="13"/>
      <c r="C503" s="14"/>
      <c r="D503" s="14"/>
      <c r="E503" s="14"/>
      <c r="F503" s="14"/>
      <c r="G503" s="15"/>
      <c r="H503" s="102"/>
      <c r="I503" s="102"/>
    </row>
    <row r="504" spans="2:9" hidden="1">
      <c r="B504" s="13"/>
      <c r="C504" s="14"/>
      <c r="D504" s="14"/>
      <c r="E504" s="14"/>
      <c r="F504" s="14"/>
      <c r="G504" s="15"/>
      <c r="H504" s="102"/>
      <c r="I504" s="102"/>
    </row>
    <row r="505" spans="2:9" hidden="1">
      <c r="B505" s="13"/>
      <c r="C505" s="14"/>
      <c r="D505" s="14"/>
      <c r="E505" s="14"/>
      <c r="F505" s="14"/>
      <c r="G505" s="15"/>
      <c r="H505" s="102"/>
      <c r="I505" s="102"/>
    </row>
    <row r="506" spans="2:9" hidden="1">
      <c r="B506" s="13"/>
      <c r="C506" s="14"/>
      <c r="D506" s="14"/>
      <c r="E506" s="14"/>
      <c r="F506" s="14"/>
      <c r="G506" s="15"/>
      <c r="H506" s="102"/>
      <c r="I506" s="102"/>
    </row>
    <row r="507" spans="2:9" hidden="1">
      <c r="B507" s="13"/>
      <c r="C507" s="14"/>
      <c r="D507" s="14"/>
      <c r="E507" s="14"/>
      <c r="F507" s="14"/>
      <c r="G507" s="15"/>
      <c r="H507" s="102"/>
      <c r="I507" s="102"/>
    </row>
    <row r="508" spans="2:9" hidden="1">
      <c r="B508" s="13"/>
      <c r="C508" s="14"/>
      <c r="D508" s="14"/>
      <c r="E508" s="14"/>
      <c r="F508" s="14"/>
      <c r="G508" s="15"/>
      <c r="H508" s="102"/>
      <c r="I508" s="102"/>
    </row>
    <row r="509" spans="2:9" hidden="1">
      <c r="B509" s="13"/>
      <c r="C509" s="14"/>
      <c r="D509" s="14"/>
      <c r="E509" s="14"/>
      <c r="F509" s="14"/>
      <c r="G509" s="15"/>
      <c r="H509" s="102"/>
      <c r="I509" s="102"/>
    </row>
    <row r="510" spans="2:9" hidden="1">
      <c r="B510" s="13"/>
      <c r="C510" s="14"/>
      <c r="D510" s="14"/>
      <c r="E510" s="14"/>
      <c r="F510" s="14"/>
      <c r="G510" s="15"/>
      <c r="H510" s="102"/>
      <c r="I510" s="102"/>
    </row>
    <row r="511" spans="2:9" hidden="1">
      <c r="B511" s="13"/>
      <c r="C511" s="14"/>
      <c r="D511" s="14"/>
      <c r="E511" s="14"/>
      <c r="F511" s="14"/>
      <c r="G511" s="15"/>
      <c r="H511" s="102"/>
      <c r="I511" s="102"/>
    </row>
    <row r="512" spans="2:9" hidden="1">
      <c r="B512" s="13"/>
      <c r="C512" s="14"/>
      <c r="D512" s="14"/>
      <c r="E512" s="14"/>
      <c r="F512" s="14"/>
      <c r="G512" s="15"/>
      <c r="H512" s="102"/>
      <c r="I512" s="102"/>
    </row>
    <row r="513" spans="2:9" hidden="1">
      <c r="B513" s="13"/>
      <c r="C513" s="14"/>
      <c r="D513" s="14"/>
      <c r="E513" s="14"/>
      <c r="F513" s="14"/>
      <c r="G513" s="15"/>
      <c r="H513" s="102"/>
      <c r="I513" s="102"/>
    </row>
    <row r="514" spans="2:9" hidden="1">
      <c r="B514" s="13"/>
      <c r="C514" s="14"/>
      <c r="D514" s="14"/>
      <c r="E514" s="14"/>
      <c r="F514" s="14"/>
      <c r="G514" s="15"/>
      <c r="H514" s="102"/>
      <c r="I514" s="102"/>
    </row>
    <row r="515" spans="2:9" hidden="1">
      <c r="B515" s="13"/>
      <c r="C515" s="14"/>
      <c r="D515" s="14"/>
      <c r="E515" s="14"/>
      <c r="F515" s="14"/>
      <c r="G515" s="15"/>
      <c r="H515" s="102"/>
      <c r="I515" s="102"/>
    </row>
    <row r="516" spans="2:9" hidden="1">
      <c r="B516" s="13"/>
      <c r="C516" s="14"/>
      <c r="D516" s="14"/>
      <c r="E516" s="14"/>
      <c r="F516" s="14"/>
      <c r="G516" s="15"/>
      <c r="H516" s="102"/>
      <c r="I516" s="102"/>
    </row>
    <row r="517" spans="2:9" hidden="1">
      <c r="B517" s="13"/>
      <c r="C517" s="14"/>
      <c r="D517" s="14"/>
      <c r="E517" s="14"/>
      <c r="F517" s="14"/>
      <c r="G517" s="15"/>
      <c r="H517" s="102"/>
      <c r="I517" s="102"/>
    </row>
    <row r="518" spans="2:9" hidden="1">
      <c r="B518" s="13"/>
      <c r="C518" s="14"/>
      <c r="D518" s="14"/>
      <c r="E518" s="14"/>
      <c r="F518" s="14"/>
      <c r="G518" s="15"/>
      <c r="H518" s="102"/>
      <c r="I518" s="102"/>
    </row>
    <row r="519" spans="2:9" hidden="1">
      <c r="B519" s="13"/>
      <c r="C519" s="14"/>
      <c r="D519" s="14"/>
      <c r="E519" s="14"/>
      <c r="F519" s="14"/>
      <c r="G519" s="15"/>
      <c r="H519" s="102"/>
      <c r="I519" s="102"/>
    </row>
    <row r="520" spans="2:9" hidden="1">
      <c r="B520" s="13"/>
      <c r="C520" s="14"/>
      <c r="D520" s="14"/>
      <c r="E520" s="14"/>
      <c r="F520" s="14"/>
      <c r="G520" s="15"/>
      <c r="H520" s="102"/>
      <c r="I520" s="102"/>
    </row>
    <row r="521" spans="2:9" hidden="1">
      <c r="B521" s="13"/>
      <c r="C521" s="14"/>
      <c r="D521" s="14"/>
      <c r="E521" s="14"/>
      <c r="F521" s="14"/>
      <c r="G521" s="15"/>
      <c r="H521" s="102"/>
      <c r="I521" s="102"/>
    </row>
    <row r="522" spans="2:9" hidden="1">
      <c r="B522" s="13"/>
      <c r="C522" s="14"/>
      <c r="D522" s="14"/>
      <c r="E522" s="14"/>
      <c r="F522" s="14"/>
      <c r="G522" s="15"/>
      <c r="H522" s="102"/>
      <c r="I522" s="102"/>
    </row>
    <row r="523" spans="2:9" hidden="1">
      <c r="B523" s="13"/>
      <c r="C523" s="14"/>
      <c r="D523" s="14"/>
      <c r="E523" s="14"/>
      <c r="F523" s="14"/>
      <c r="G523" s="15"/>
      <c r="H523" s="102"/>
      <c r="I523" s="102"/>
    </row>
    <row r="524" spans="2:9" hidden="1">
      <c r="B524" s="13"/>
      <c r="C524" s="14"/>
      <c r="D524" s="14"/>
      <c r="E524" s="14"/>
      <c r="F524" s="14"/>
      <c r="G524" s="15"/>
      <c r="H524" s="102"/>
      <c r="I524" s="102"/>
    </row>
    <row r="525" spans="2:9" hidden="1">
      <c r="B525" s="13"/>
      <c r="C525" s="14"/>
      <c r="D525" s="14"/>
      <c r="E525" s="14"/>
      <c r="F525" s="14"/>
      <c r="G525" s="15"/>
      <c r="H525" s="102"/>
      <c r="I525" s="102"/>
    </row>
    <row r="526" spans="2:9" hidden="1">
      <c r="B526" s="13"/>
      <c r="C526" s="14"/>
      <c r="D526" s="14"/>
      <c r="E526" s="14"/>
      <c r="F526" s="14"/>
      <c r="G526" s="15"/>
      <c r="H526" s="102"/>
      <c r="I526" s="102"/>
    </row>
    <row r="527" spans="2:9" hidden="1">
      <c r="B527" s="13"/>
      <c r="C527" s="14"/>
      <c r="D527" s="14"/>
      <c r="E527" s="14"/>
      <c r="F527" s="14"/>
      <c r="G527" s="15"/>
      <c r="H527" s="102"/>
      <c r="I527" s="102"/>
    </row>
    <row r="528" spans="2:9" hidden="1">
      <c r="B528" s="13"/>
      <c r="C528" s="14"/>
      <c r="D528" s="14"/>
      <c r="E528" s="14"/>
      <c r="F528" s="14"/>
      <c r="G528" s="15"/>
      <c r="H528" s="102"/>
      <c r="I528" s="102"/>
    </row>
    <row r="529" spans="2:9" hidden="1">
      <c r="B529" s="13"/>
      <c r="C529" s="14"/>
      <c r="D529" s="14"/>
      <c r="E529" s="14"/>
      <c r="F529" s="14"/>
      <c r="G529" s="15"/>
      <c r="H529" s="102"/>
      <c r="I529" s="102"/>
    </row>
    <row r="530" spans="2:9" hidden="1">
      <c r="B530" s="13"/>
      <c r="C530" s="14"/>
      <c r="D530" s="14"/>
      <c r="E530" s="14"/>
      <c r="F530" s="14"/>
      <c r="G530" s="15"/>
      <c r="H530" s="102"/>
      <c r="I530" s="102"/>
    </row>
    <row r="531" spans="2:9" hidden="1">
      <c r="B531" s="13"/>
      <c r="C531" s="14"/>
      <c r="D531" s="14"/>
      <c r="E531" s="14"/>
      <c r="F531" s="14"/>
      <c r="G531" s="15"/>
      <c r="H531" s="102"/>
      <c r="I531" s="102"/>
    </row>
    <row r="532" spans="2:9" hidden="1">
      <c r="B532" s="13"/>
      <c r="C532" s="14"/>
      <c r="D532" s="14"/>
      <c r="E532" s="14"/>
      <c r="F532" s="14"/>
      <c r="G532" s="15"/>
      <c r="H532" s="102"/>
      <c r="I532" s="102"/>
    </row>
    <row r="533" spans="2:9" hidden="1">
      <c r="B533" s="13"/>
      <c r="C533" s="14"/>
      <c r="D533" s="14"/>
      <c r="E533" s="14"/>
      <c r="F533" s="14"/>
      <c r="G533" s="15"/>
      <c r="H533" s="102"/>
      <c r="I533" s="102"/>
    </row>
    <row r="534" spans="2:9" hidden="1">
      <c r="B534" s="13"/>
      <c r="C534" s="14"/>
      <c r="D534" s="14"/>
      <c r="E534" s="14"/>
      <c r="F534" s="14"/>
      <c r="G534" s="15"/>
      <c r="H534" s="102"/>
      <c r="I534" s="102"/>
    </row>
    <row r="535" spans="2:9" hidden="1">
      <c r="B535" s="13"/>
      <c r="C535" s="14"/>
      <c r="D535" s="14"/>
      <c r="E535" s="14"/>
      <c r="F535" s="14"/>
      <c r="G535" s="15"/>
      <c r="H535" s="102"/>
      <c r="I535" s="102"/>
    </row>
    <row r="536" spans="2:9" hidden="1">
      <c r="B536" s="13"/>
      <c r="C536" s="14"/>
      <c r="D536" s="14"/>
      <c r="E536" s="14"/>
      <c r="F536" s="14"/>
      <c r="G536" s="15"/>
      <c r="H536" s="102"/>
      <c r="I536" s="102"/>
    </row>
    <row r="537" spans="2:9" hidden="1">
      <c r="B537" s="13"/>
      <c r="C537" s="14"/>
      <c r="D537" s="14"/>
      <c r="E537" s="14"/>
      <c r="F537" s="14"/>
      <c r="G537" s="15"/>
      <c r="H537" s="102"/>
      <c r="I537" s="102"/>
    </row>
    <row r="538" spans="2:9" hidden="1">
      <c r="B538" s="13"/>
      <c r="C538" s="14"/>
      <c r="D538" s="14"/>
      <c r="E538" s="14"/>
      <c r="F538" s="14"/>
      <c r="G538" s="15"/>
      <c r="H538" s="102"/>
      <c r="I538" s="102"/>
    </row>
    <row r="539" spans="2:9" hidden="1">
      <c r="B539" s="13"/>
      <c r="C539" s="14"/>
      <c r="D539" s="14"/>
      <c r="E539" s="14"/>
      <c r="F539" s="14"/>
      <c r="G539" s="15"/>
      <c r="H539" s="102"/>
      <c r="I539" s="102"/>
    </row>
    <row r="540" spans="2:9" hidden="1">
      <c r="B540" s="13"/>
      <c r="C540" s="14"/>
      <c r="D540" s="14"/>
      <c r="E540" s="14"/>
      <c r="F540" s="14"/>
      <c r="G540" s="15"/>
      <c r="H540" s="102"/>
      <c r="I540" s="102"/>
    </row>
    <row r="541" spans="2:9" hidden="1">
      <c r="B541" s="13"/>
      <c r="C541" s="14"/>
      <c r="D541" s="14"/>
      <c r="E541" s="14"/>
      <c r="F541" s="14"/>
      <c r="G541" s="15"/>
      <c r="H541" s="102"/>
      <c r="I541" s="102"/>
    </row>
    <row r="542" spans="2:9" hidden="1">
      <c r="B542" s="13"/>
      <c r="C542" s="14"/>
      <c r="D542" s="14"/>
      <c r="E542" s="14"/>
      <c r="F542" s="14"/>
      <c r="G542" s="15"/>
      <c r="H542" s="102"/>
      <c r="I542" s="102"/>
    </row>
    <row r="543" spans="2:9" hidden="1">
      <c r="B543" s="13"/>
      <c r="C543" s="14"/>
      <c r="D543" s="14"/>
      <c r="E543" s="14"/>
      <c r="F543" s="14"/>
      <c r="G543" s="15"/>
      <c r="H543" s="102"/>
      <c r="I543" s="102"/>
    </row>
    <row r="544" spans="2:9" hidden="1">
      <c r="B544" s="13"/>
      <c r="C544" s="14"/>
      <c r="D544" s="14"/>
      <c r="E544" s="14"/>
      <c r="F544" s="14"/>
      <c r="G544" s="15"/>
      <c r="H544" s="102"/>
      <c r="I544" s="102"/>
    </row>
    <row r="545" spans="2:9" hidden="1">
      <c r="B545" s="13"/>
      <c r="C545" s="14"/>
      <c r="D545" s="14"/>
      <c r="E545" s="14"/>
      <c r="F545" s="14"/>
      <c r="G545" s="15"/>
      <c r="H545" s="102"/>
      <c r="I545" s="102"/>
    </row>
    <row r="546" spans="2:9" hidden="1">
      <c r="B546" s="13"/>
      <c r="C546" s="14"/>
      <c r="D546" s="14"/>
      <c r="E546" s="14"/>
      <c r="F546" s="14"/>
      <c r="G546" s="15"/>
      <c r="H546" s="102"/>
      <c r="I546" s="102"/>
    </row>
    <row r="547" spans="2:9" hidden="1">
      <c r="B547" s="13"/>
      <c r="C547" s="14"/>
      <c r="D547" s="14"/>
      <c r="E547" s="14"/>
      <c r="F547" s="14"/>
      <c r="G547" s="15"/>
      <c r="H547" s="102"/>
      <c r="I547" s="102"/>
    </row>
    <row r="548" spans="2:9" hidden="1">
      <c r="B548" s="13"/>
      <c r="C548" s="14"/>
      <c r="D548" s="14"/>
      <c r="E548" s="14"/>
      <c r="F548" s="14"/>
      <c r="G548" s="15"/>
      <c r="H548" s="102"/>
      <c r="I548" s="102"/>
    </row>
    <row r="549" spans="2:9" hidden="1">
      <c r="B549" s="13"/>
      <c r="C549" s="14"/>
      <c r="D549" s="14"/>
      <c r="E549" s="14"/>
      <c r="F549" s="14"/>
      <c r="G549" s="15"/>
      <c r="H549" s="102"/>
      <c r="I549" s="102"/>
    </row>
    <row r="550" spans="2:9" hidden="1">
      <c r="B550" s="13"/>
      <c r="C550" s="14"/>
      <c r="D550" s="14"/>
      <c r="E550" s="14"/>
      <c r="F550" s="14"/>
      <c r="G550" s="15"/>
      <c r="H550" s="102"/>
      <c r="I550" s="102"/>
    </row>
    <row r="551" spans="2:9" hidden="1">
      <c r="B551" s="13"/>
      <c r="C551" s="14"/>
      <c r="D551" s="14"/>
      <c r="E551" s="14"/>
      <c r="F551" s="14"/>
      <c r="G551" s="15"/>
      <c r="H551" s="102"/>
      <c r="I551" s="102"/>
    </row>
    <row r="552" spans="2:9" hidden="1">
      <c r="B552" s="13"/>
      <c r="C552" s="14"/>
      <c r="D552" s="14"/>
      <c r="E552" s="14"/>
      <c r="F552" s="14"/>
      <c r="G552" s="15"/>
      <c r="H552" s="102"/>
      <c r="I552" s="102"/>
    </row>
    <row r="553" spans="2:9" hidden="1">
      <c r="B553" s="13"/>
      <c r="C553" s="14"/>
      <c r="D553" s="14"/>
      <c r="E553" s="14"/>
      <c r="F553" s="14"/>
      <c r="G553" s="15"/>
      <c r="H553" s="102"/>
      <c r="I553" s="102"/>
    </row>
    <row r="554" spans="2:9" hidden="1">
      <c r="B554" s="13"/>
      <c r="C554" s="14"/>
      <c r="D554" s="14"/>
      <c r="E554" s="14"/>
      <c r="F554" s="14"/>
      <c r="G554" s="15"/>
      <c r="H554" s="102"/>
      <c r="I554" s="102"/>
    </row>
    <row r="555" spans="2:9" hidden="1">
      <c r="B555" s="13"/>
      <c r="C555" s="14"/>
      <c r="D555" s="14"/>
      <c r="E555" s="14"/>
      <c r="F555" s="14"/>
      <c r="G555" s="15"/>
      <c r="H555" s="102"/>
      <c r="I555" s="102"/>
    </row>
    <row r="556" spans="2:9" hidden="1">
      <c r="B556" s="13"/>
      <c r="C556" s="14"/>
      <c r="D556" s="14"/>
      <c r="E556" s="14"/>
      <c r="F556" s="14"/>
      <c r="G556" s="15"/>
      <c r="H556" s="102"/>
      <c r="I556" s="102"/>
    </row>
    <row r="557" spans="2:9" hidden="1">
      <c r="B557" s="13"/>
      <c r="C557" s="14"/>
      <c r="D557" s="14"/>
      <c r="E557" s="14"/>
      <c r="F557" s="14"/>
      <c r="G557" s="15"/>
      <c r="H557" s="102"/>
      <c r="I557" s="102"/>
    </row>
    <row r="558" spans="2:9" hidden="1">
      <c r="B558" s="13"/>
      <c r="C558" s="14"/>
      <c r="D558" s="14"/>
      <c r="E558" s="14"/>
      <c r="F558" s="14"/>
      <c r="G558" s="15"/>
      <c r="H558" s="102"/>
      <c r="I558" s="102"/>
    </row>
    <row r="559" spans="2:9" hidden="1">
      <c r="B559" s="13"/>
      <c r="C559" s="14"/>
      <c r="D559" s="14"/>
      <c r="E559" s="14"/>
      <c r="F559" s="14"/>
      <c r="G559" s="15"/>
      <c r="H559" s="102"/>
      <c r="I559" s="102"/>
    </row>
    <row r="560" spans="2:9" hidden="1">
      <c r="B560" s="13"/>
      <c r="C560" s="14"/>
      <c r="D560" s="14"/>
      <c r="E560" s="14"/>
      <c r="F560" s="14"/>
      <c r="G560" s="15"/>
      <c r="H560" s="102"/>
      <c r="I560" s="102"/>
    </row>
    <row r="561" spans="2:9" hidden="1">
      <c r="B561" s="13"/>
      <c r="C561" s="14"/>
      <c r="D561" s="14"/>
      <c r="E561" s="14"/>
      <c r="F561" s="14"/>
      <c r="G561" s="15"/>
      <c r="H561" s="102"/>
      <c r="I561" s="102"/>
    </row>
    <row r="562" spans="2:9" hidden="1">
      <c r="B562" s="13"/>
      <c r="C562" s="14"/>
      <c r="D562" s="14"/>
      <c r="E562" s="14"/>
      <c r="F562" s="14"/>
      <c r="G562" s="15"/>
      <c r="H562" s="102"/>
      <c r="I562" s="102"/>
    </row>
    <row r="563" spans="2:9" hidden="1">
      <c r="B563" s="13"/>
      <c r="C563" s="14"/>
      <c r="D563" s="14"/>
      <c r="E563" s="14"/>
      <c r="F563" s="14"/>
      <c r="G563" s="15"/>
      <c r="H563" s="102"/>
      <c r="I563" s="102"/>
    </row>
    <row r="564" spans="2:9" hidden="1">
      <c r="B564" s="13"/>
      <c r="C564" s="14"/>
      <c r="D564" s="14"/>
      <c r="E564" s="14"/>
      <c r="F564" s="14"/>
      <c r="G564" s="15"/>
      <c r="H564" s="102"/>
      <c r="I564" s="102"/>
    </row>
    <row r="565" spans="2:9" hidden="1">
      <c r="B565" s="13"/>
      <c r="C565" s="14"/>
      <c r="D565" s="14"/>
      <c r="E565" s="14"/>
      <c r="F565" s="14"/>
      <c r="G565" s="15"/>
      <c r="H565" s="102"/>
      <c r="I565" s="102"/>
    </row>
    <row r="566" spans="2:9" hidden="1">
      <c r="B566" s="13"/>
      <c r="C566" s="14"/>
      <c r="D566" s="14"/>
      <c r="E566" s="14"/>
      <c r="F566" s="14"/>
      <c r="G566" s="15"/>
      <c r="H566" s="102"/>
      <c r="I566" s="102"/>
    </row>
    <row r="567" spans="2:9" hidden="1">
      <c r="B567" s="13"/>
      <c r="C567" s="14"/>
      <c r="D567" s="14"/>
      <c r="E567" s="14"/>
      <c r="F567" s="14"/>
      <c r="G567" s="15"/>
      <c r="H567" s="102"/>
      <c r="I567" s="102"/>
    </row>
    <row r="568" spans="2:9" hidden="1">
      <c r="B568" s="13"/>
      <c r="C568" s="14"/>
      <c r="D568" s="14"/>
      <c r="E568" s="14"/>
      <c r="F568" s="14"/>
      <c r="G568" s="15"/>
      <c r="H568" s="102"/>
      <c r="I568" s="102"/>
    </row>
    <row r="569" spans="2:9" hidden="1">
      <c r="B569" s="13"/>
      <c r="C569" s="14"/>
      <c r="D569" s="14"/>
      <c r="E569" s="14"/>
      <c r="F569" s="14"/>
      <c r="G569" s="15"/>
      <c r="H569" s="102"/>
      <c r="I569" s="102"/>
    </row>
    <row r="570" spans="2:9" hidden="1">
      <c r="B570" s="13"/>
      <c r="C570" s="14"/>
      <c r="D570" s="14"/>
      <c r="E570" s="14"/>
      <c r="F570" s="14"/>
      <c r="G570" s="15"/>
      <c r="H570" s="102"/>
      <c r="I570" s="102"/>
    </row>
    <row r="571" spans="2:9" hidden="1">
      <c r="B571" s="13"/>
      <c r="C571" s="14"/>
      <c r="D571" s="14"/>
      <c r="E571" s="14"/>
      <c r="F571" s="14"/>
      <c r="G571" s="15"/>
      <c r="H571" s="102"/>
      <c r="I571" s="102"/>
    </row>
    <row r="572" spans="2:9" hidden="1">
      <c r="B572" s="13"/>
      <c r="C572" s="14"/>
      <c r="D572" s="14"/>
      <c r="E572" s="14"/>
      <c r="F572" s="14"/>
      <c r="G572" s="15"/>
      <c r="H572" s="102"/>
      <c r="I572" s="102"/>
    </row>
    <row r="573" spans="2:9" hidden="1">
      <c r="B573" s="13"/>
      <c r="C573" s="14"/>
      <c r="D573" s="14"/>
      <c r="E573" s="14"/>
      <c r="F573" s="14"/>
      <c r="G573" s="15"/>
      <c r="H573" s="102"/>
      <c r="I573" s="102"/>
    </row>
    <row r="574" spans="2:9" hidden="1">
      <c r="B574" s="13"/>
      <c r="C574" s="14"/>
      <c r="D574" s="14"/>
      <c r="E574" s="14"/>
      <c r="F574" s="14"/>
      <c r="G574" s="15"/>
      <c r="H574" s="102"/>
      <c r="I574" s="102"/>
    </row>
    <row r="575" spans="2:9" hidden="1">
      <c r="B575" s="13"/>
      <c r="C575" s="14"/>
      <c r="D575" s="14"/>
      <c r="E575" s="14"/>
      <c r="F575" s="14"/>
      <c r="G575" s="15"/>
      <c r="H575" s="102"/>
      <c r="I575" s="102"/>
    </row>
    <row r="576" spans="2:9" hidden="1">
      <c r="B576" s="13"/>
      <c r="C576" s="14"/>
      <c r="D576" s="14"/>
      <c r="E576" s="14"/>
      <c r="F576" s="14"/>
      <c r="G576" s="15"/>
      <c r="H576" s="102"/>
      <c r="I576" s="102"/>
    </row>
    <row r="577" spans="2:9" hidden="1">
      <c r="B577" s="13"/>
      <c r="C577" s="14"/>
      <c r="D577" s="14"/>
      <c r="E577" s="14"/>
      <c r="F577" s="14"/>
      <c r="G577" s="15"/>
      <c r="H577" s="102"/>
      <c r="I577" s="102"/>
    </row>
    <row r="578" spans="2:9" hidden="1">
      <c r="B578" s="13"/>
      <c r="C578" s="14"/>
      <c r="D578" s="14"/>
      <c r="E578" s="14"/>
      <c r="F578" s="14"/>
      <c r="G578" s="15"/>
      <c r="H578" s="102"/>
      <c r="I578" s="102"/>
    </row>
    <row r="579" spans="2:9" hidden="1">
      <c r="B579" s="13"/>
      <c r="C579" s="14"/>
      <c r="D579" s="14"/>
      <c r="E579" s="14"/>
      <c r="F579" s="14"/>
      <c r="G579" s="15"/>
      <c r="H579" s="102"/>
      <c r="I579" s="102"/>
    </row>
    <row r="580" spans="2:9" hidden="1">
      <c r="B580" s="13"/>
      <c r="C580" s="14"/>
      <c r="D580" s="14"/>
      <c r="E580" s="14"/>
      <c r="F580" s="14"/>
      <c r="G580" s="15"/>
      <c r="H580" s="102"/>
      <c r="I580" s="102"/>
    </row>
    <row r="581" spans="2:9" hidden="1">
      <c r="B581" s="13"/>
      <c r="C581" s="14"/>
      <c r="D581" s="14"/>
      <c r="E581" s="14"/>
      <c r="F581" s="14"/>
      <c r="G581" s="15"/>
      <c r="H581" s="102"/>
      <c r="I581" s="102"/>
    </row>
    <row r="582" spans="2:9" hidden="1">
      <c r="B582" s="13"/>
      <c r="C582" s="14"/>
      <c r="D582" s="14"/>
      <c r="E582" s="14"/>
      <c r="F582" s="14"/>
      <c r="G582" s="15"/>
      <c r="H582" s="102"/>
      <c r="I582" s="102"/>
    </row>
    <row r="583" spans="2:9" hidden="1">
      <c r="B583" s="13"/>
      <c r="C583" s="14"/>
      <c r="D583" s="14"/>
      <c r="E583" s="14"/>
      <c r="F583" s="14"/>
      <c r="G583" s="15"/>
      <c r="H583" s="102"/>
      <c r="I583" s="102"/>
    </row>
    <row r="584" spans="2:9" hidden="1">
      <c r="B584" s="13"/>
      <c r="C584" s="14"/>
      <c r="D584" s="14"/>
      <c r="E584" s="14"/>
      <c r="F584" s="14"/>
      <c r="G584" s="15"/>
      <c r="H584" s="102"/>
      <c r="I584" s="102"/>
    </row>
    <row r="585" spans="2:9" hidden="1">
      <c r="B585" s="13"/>
      <c r="C585" s="14"/>
      <c r="D585" s="14"/>
      <c r="E585" s="14"/>
      <c r="F585" s="14"/>
      <c r="G585" s="15"/>
      <c r="H585" s="102"/>
      <c r="I585" s="102"/>
    </row>
    <row r="586" spans="2:9" hidden="1">
      <c r="B586" s="13"/>
      <c r="C586" s="14"/>
      <c r="D586" s="14"/>
      <c r="E586" s="14"/>
      <c r="F586" s="14"/>
      <c r="G586" s="15"/>
      <c r="H586" s="102"/>
      <c r="I586" s="102"/>
    </row>
    <row r="587" spans="2:9" hidden="1">
      <c r="B587" s="13"/>
      <c r="C587" s="14"/>
      <c r="D587" s="14"/>
      <c r="E587" s="14"/>
      <c r="F587" s="14"/>
      <c r="G587" s="15"/>
      <c r="H587" s="102"/>
      <c r="I587" s="102"/>
    </row>
    <row r="588" spans="2:9" hidden="1">
      <c r="B588" s="13"/>
      <c r="C588" s="14"/>
      <c r="D588" s="14"/>
      <c r="E588" s="14"/>
      <c r="F588" s="14"/>
      <c r="G588" s="15"/>
      <c r="H588" s="102"/>
      <c r="I588" s="102"/>
    </row>
    <row r="589" spans="2:9" hidden="1">
      <c r="B589" s="13"/>
      <c r="C589" s="14"/>
      <c r="D589" s="14"/>
      <c r="E589" s="14"/>
      <c r="F589" s="14"/>
      <c r="G589" s="15"/>
      <c r="H589" s="102"/>
      <c r="I589" s="102"/>
    </row>
    <row r="590" spans="2:9" hidden="1">
      <c r="B590" s="13"/>
      <c r="C590" s="14"/>
      <c r="D590" s="14"/>
      <c r="E590" s="14"/>
      <c r="F590" s="14"/>
      <c r="G590" s="15"/>
      <c r="H590" s="102"/>
      <c r="I590" s="102"/>
    </row>
    <row r="591" spans="2:9" hidden="1">
      <c r="B591" s="13"/>
      <c r="C591" s="14"/>
      <c r="D591" s="14"/>
      <c r="E591" s="14"/>
      <c r="F591" s="14"/>
      <c r="G591" s="15"/>
      <c r="H591" s="102"/>
      <c r="I591" s="102"/>
    </row>
    <row r="592" spans="2:9" hidden="1">
      <c r="B592" s="13"/>
      <c r="C592" s="14"/>
      <c r="D592" s="14"/>
      <c r="E592" s="14"/>
      <c r="F592" s="14"/>
      <c r="G592" s="15"/>
      <c r="H592" s="102"/>
      <c r="I592" s="102"/>
    </row>
    <row r="593" spans="2:9" hidden="1">
      <c r="B593" s="13"/>
      <c r="C593" s="14"/>
      <c r="D593" s="14"/>
      <c r="E593" s="14"/>
      <c r="F593" s="14"/>
      <c r="G593" s="15"/>
      <c r="H593" s="102"/>
      <c r="I593" s="102"/>
    </row>
    <row r="594" spans="2:9" hidden="1">
      <c r="B594" s="13"/>
      <c r="C594" s="14"/>
      <c r="D594" s="14"/>
      <c r="E594" s="14"/>
      <c r="F594" s="14"/>
      <c r="G594" s="15"/>
      <c r="H594" s="102"/>
      <c r="I594" s="102"/>
    </row>
    <row r="595" spans="2:9" hidden="1">
      <c r="B595" s="13"/>
      <c r="C595" s="14"/>
      <c r="D595" s="14"/>
      <c r="E595" s="14"/>
      <c r="F595" s="14"/>
      <c r="G595" s="15"/>
      <c r="H595" s="102"/>
      <c r="I595" s="102"/>
    </row>
    <row r="596" spans="2:9" hidden="1">
      <c r="B596" s="13"/>
      <c r="C596" s="14"/>
      <c r="D596" s="14"/>
      <c r="E596" s="14"/>
      <c r="F596" s="14"/>
      <c r="G596" s="15"/>
      <c r="H596" s="102"/>
      <c r="I596" s="102"/>
    </row>
    <row r="597" spans="2:9" hidden="1">
      <c r="B597" s="13"/>
      <c r="C597" s="14"/>
      <c r="D597" s="14"/>
      <c r="E597" s="14"/>
      <c r="F597" s="14"/>
      <c r="G597" s="15"/>
      <c r="H597" s="102"/>
      <c r="I597" s="102"/>
    </row>
    <row r="598" spans="2:9" hidden="1">
      <c r="B598" s="13"/>
      <c r="C598" s="14"/>
      <c r="D598" s="14"/>
      <c r="E598" s="14"/>
      <c r="F598" s="14"/>
      <c r="G598" s="15"/>
      <c r="H598" s="102"/>
      <c r="I598" s="102"/>
    </row>
    <row r="599" spans="2:9" hidden="1">
      <c r="B599" s="13"/>
      <c r="C599" s="14"/>
      <c r="D599" s="14"/>
      <c r="E599" s="14"/>
      <c r="F599" s="14"/>
      <c r="G599" s="15"/>
      <c r="H599" s="102"/>
      <c r="I599" s="102"/>
    </row>
    <row r="600" spans="2:9" hidden="1">
      <c r="B600" s="13"/>
      <c r="C600" s="14"/>
      <c r="D600" s="14"/>
      <c r="E600" s="14"/>
      <c r="F600" s="14"/>
      <c r="G600" s="15"/>
      <c r="H600" s="102"/>
      <c r="I600" s="102"/>
    </row>
    <row r="601" spans="2:9" hidden="1">
      <c r="B601" s="13"/>
      <c r="C601" s="14"/>
      <c r="D601" s="14"/>
      <c r="E601" s="14"/>
      <c r="F601" s="14"/>
      <c r="G601" s="15"/>
      <c r="H601" s="102"/>
      <c r="I601" s="102"/>
    </row>
    <row r="602" spans="2:9" hidden="1">
      <c r="B602" s="13"/>
      <c r="C602" s="14"/>
      <c r="D602" s="14"/>
      <c r="E602" s="14"/>
      <c r="F602" s="14"/>
      <c r="G602" s="15"/>
      <c r="H602" s="102"/>
      <c r="I602" s="102"/>
    </row>
    <row r="603" spans="2:9" hidden="1">
      <c r="B603" s="13"/>
      <c r="C603" s="14"/>
      <c r="D603" s="14"/>
      <c r="E603" s="14"/>
      <c r="F603" s="14"/>
      <c r="G603" s="15"/>
      <c r="H603" s="102"/>
      <c r="I603" s="102"/>
    </row>
    <row r="604" spans="2:9" hidden="1">
      <c r="B604" s="13"/>
      <c r="C604" s="14"/>
      <c r="D604" s="14"/>
      <c r="E604" s="14"/>
      <c r="F604" s="14"/>
      <c r="G604" s="15"/>
      <c r="H604" s="102"/>
      <c r="I604" s="102"/>
    </row>
    <row r="605" spans="2:9" hidden="1">
      <c r="B605" s="13"/>
      <c r="C605" s="14"/>
      <c r="D605" s="14"/>
      <c r="E605" s="14"/>
      <c r="F605" s="14"/>
      <c r="G605" s="15"/>
      <c r="H605" s="102"/>
      <c r="I605" s="102"/>
    </row>
    <row r="606" spans="2:9" hidden="1">
      <c r="B606" s="13"/>
      <c r="C606" s="14"/>
      <c r="D606" s="14"/>
      <c r="E606" s="14"/>
      <c r="F606" s="14"/>
      <c r="G606" s="15"/>
      <c r="H606" s="102"/>
      <c r="I606" s="102"/>
    </row>
    <row r="607" spans="2:9" hidden="1">
      <c r="B607" s="13"/>
      <c r="C607" s="14"/>
      <c r="D607" s="14"/>
      <c r="E607" s="14"/>
      <c r="F607" s="14"/>
      <c r="G607" s="15"/>
      <c r="H607" s="102"/>
      <c r="I607" s="102"/>
    </row>
    <row r="608" spans="2:9" hidden="1">
      <c r="B608" s="13"/>
      <c r="C608" s="14"/>
      <c r="D608" s="14"/>
      <c r="E608" s="14"/>
      <c r="F608" s="14"/>
      <c r="G608" s="15"/>
      <c r="H608" s="102"/>
      <c r="I608" s="102"/>
    </row>
    <row r="609" spans="2:9" hidden="1">
      <c r="B609" s="13"/>
      <c r="C609" s="14"/>
      <c r="D609" s="14"/>
      <c r="E609" s="14"/>
      <c r="F609" s="14"/>
      <c r="G609" s="15"/>
      <c r="H609" s="102"/>
      <c r="I609" s="102"/>
    </row>
    <row r="610" spans="2:9" hidden="1">
      <c r="B610" s="13"/>
      <c r="C610" s="14"/>
      <c r="D610" s="14"/>
      <c r="E610" s="14"/>
      <c r="F610" s="14"/>
      <c r="G610" s="15"/>
      <c r="H610" s="102"/>
      <c r="I610" s="102"/>
    </row>
    <row r="611" spans="2:9" hidden="1">
      <c r="B611" s="13"/>
      <c r="C611" s="14"/>
      <c r="D611" s="14"/>
      <c r="E611" s="14"/>
      <c r="F611" s="14"/>
      <c r="G611" s="15"/>
      <c r="H611" s="102"/>
      <c r="I611" s="102"/>
    </row>
    <row r="612" spans="2:9" hidden="1">
      <c r="B612" s="13"/>
      <c r="C612" s="14"/>
      <c r="D612" s="14"/>
      <c r="E612" s="14"/>
      <c r="F612" s="14"/>
      <c r="G612" s="15"/>
      <c r="H612" s="102"/>
      <c r="I612" s="102"/>
    </row>
    <row r="613" spans="2:9" hidden="1">
      <c r="B613" s="13"/>
      <c r="C613" s="14"/>
      <c r="D613" s="14"/>
      <c r="E613" s="14"/>
      <c r="F613" s="14"/>
      <c r="G613" s="15"/>
      <c r="H613" s="102"/>
      <c r="I613" s="102"/>
    </row>
    <row r="614" spans="2:9" hidden="1">
      <c r="B614" s="13"/>
      <c r="C614" s="14"/>
      <c r="D614" s="14"/>
      <c r="E614" s="14"/>
      <c r="F614" s="14"/>
      <c r="G614" s="15"/>
      <c r="H614" s="102"/>
      <c r="I614" s="102"/>
    </row>
    <row r="615" spans="2:9" hidden="1">
      <c r="B615" s="13"/>
      <c r="C615" s="14"/>
      <c r="D615" s="14"/>
      <c r="E615" s="14"/>
      <c r="F615" s="14"/>
      <c r="G615" s="15"/>
      <c r="H615" s="102"/>
      <c r="I615" s="102"/>
    </row>
    <row r="616" spans="2:9" hidden="1">
      <c r="B616" s="13"/>
      <c r="C616" s="14"/>
      <c r="D616" s="14"/>
      <c r="E616" s="14"/>
      <c r="F616" s="14"/>
      <c r="G616" s="15"/>
      <c r="H616" s="102"/>
      <c r="I616" s="102"/>
    </row>
    <row r="617" spans="2:9" hidden="1">
      <c r="B617" s="13"/>
      <c r="C617" s="14"/>
      <c r="D617" s="14"/>
      <c r="E617" s="14"/>
      <c r="F617" s="14"/>
      <c r="G617" s="15"/>
      <c r="H617" s="102"/>
      <c r="I617" s="102"/>
    </row>
    <row r="618" spans="2:9" hidden="1">
      <c r="B618" s="13"/>
      <c r="C618" s="14"/>
      <c r="D618" s="14"/>
      <c r="E618" s="14"/>
      <c r="F618" s="14"/>
      <c r="G618" s="15"/>
      <c r="H618" s="102"/>
      <c r="I618" s="102"/>
    </row>
    <row r="619" spans="2:9" hidden="1">
      <c r="B619" s="13"/>
      <c r="C619" s="14"/>
      <c r="D619" s="14"/>
      <c r="E619" s="14"/>
      <c r="F619" s="14"/>
      <c r="G619" s="15"/>
      <c r="H619" s="102"/>
      <c r="I619" s="102"/>
    </row>
    <row r="620" spans="2:9" hidden="1">
      <c r="B620" s="13"/>
      <c r="C620" s="14"/>
      <c r="D620" s="14"/>
      <c r="E620" s="14"/>
      <c r="F620" s="14"/>
      <c r="G620" s="15"/>
      <c r="H620" s="102"/>
      <c r="I620" s="102"/>
    </row>
    <row r="621" spans="2:9" hidden="1">
      <c r="B621" s="13"/>
      <c r="C621" s="14"/>
      <c r="D621" s="14"/>
      <c r="E621" s="14"/>
      <c r="F621" s="14"/>
      <c r="G621" s="15"/>
      <c r="H621" s="102"/>
      <c r="I621" s="102"/>
    </row>
    <row r="622" spans="2:9" hidden="1">
      <c r="B622" s="13"/>
      <c r="C622" s="14"/>
      <c r="D622" s="14"/>
      <c r="E622" s="14"/>
      <c r="F622" s="14"/>
      <c r="G622" s="15"/>
      <c r="H622" s="102"/>
      <c r="I622" s="102"/>
    </row>
    <row r="623" spans="2:9" hidden="1">
      <c r="B623" s="13"/>
      <c r="C623" s="14"/>
      <c r="D623" s="14"/>
      <c r="E623" s="14"/>
      <c r="F623" s="14"/>
      <c r="G623" s="15"/>
      <c r="H623" s="102"/>
      <c r="I623" s="102"/>
    </row>
    <row r="624" spans="2:9" hidden="1">
      <c r="B624" s="13"/>
      <c r="C624" s="14"/>
      <c r="D624" s="14"/>
      <c r="E624" s="14"/>
      <c r="F624" s="14"/>
      <c r="G624" s="15"/>
      <c r="H624" s="102"/>
      <c r="I624" s="102"/>
    </row>
    <row r="625" spans="2:9" hidden="1">
      <c r="B625" s="13"/>
      <c r="C625" s="14"/>
      <c r="D625" s="14"/>
      <c r="E625" s="14"/>
      <c r="F625" s="14"/>
      <c r="G625" s="15"/>
      <c r="H625" s="102"/>
      <c r="I625" s="102"/>
    </row>
    <row r="626" spans="2:9" hidden="1">
      <c r="B626" s="13"/>
      <c r="C626" s="14"/>
      <c r="D626" s="14"/>
      <c r="E626" s="14"/>
      <c r="F626" s="14"/>
      <c r="G626" s="15"/>
      <c r="H626" s="102"/>
      <c r="I626" s="102"/>
    </row>
    <row r="627" spans="2:9" hidden="1">
      <c r="B627" s="13"/>
      <c r="C627" s="14"/>
      <c r="D627" s="14"/>
      <c r="E627" s="14"/>
      <c r="F627" s="14"/>
      <c r="G627" s="15"/>
      <c r="H627" s="102"/>
      <c r="I627" s="102"/>
    </row>
    <row r="628" spans="2:9" hidden="1">
      <c r="B628" s="13"/>
      <c r="C628" s="14"/>
      <c r="D628" s="14"/>
      <c r="E628" s="14"/>
      <c r="F628" s="14"/>
      <c r="G628" s="15"/>
      <c r="H628" s="102"/>
      <c r="I628" s="102"/>
    </row>
    <row r="629" spans="2:9" hidden="1">
      <c r="B629" s="13"/>
      <c r="C629" s="14"/>
      <c r="D629" s="14"/>
      <c r="E629" s="14"/>
      <c r="F629" s="14"/>
      <c r="G629" s="15"/>
      <c r="H629" s="102"/>
      <c r="I629" s="102"/>
    </row>
    <row r="630" spans="2:9" hidden="1">
      <c r="B630" s="13"/>
      <c r="C630" s="14"/>
      <c r="D630" s="14"/>
      <c r="E630" s="14"/>
      <c r="F630" s="14"/>
      <c r="G630" s="15"/>
      <c r="H630" s="102"/>
      <c r="I630" s="102"/>
    </row>
    <row r="631" spans="2:9" hidden="1">
      <c r="B631" s="13"/>
      <c r="C631" s="14"/>
      <c r="D631" s="14"/>
      <c r="E631" s="14"/>
      <c r="F631" s="14"/>
      <c r="G631" s="15"/>
      <c r="H631" s="102"/>
      <c r="I631" s="102"/>
    </row>
    <row r="632" spans="2:9" hidden="1">
      <c r="B632" s="13"/>
      <c r="C632" s="14"/>
      <c r="D632" s="14"/>
      <c r="E632" s="14"/>
      <c r="F632" s="14"/>
      <c r="G632" s="15"/>
      <c r="H632" s="102"/>
      <c r="I632" s="102"/>
    </row>
    <row r="633" spans="2:9" hidden="1">
      <c r="B633" s="13"/>
      <c r="C633" s="14"/>
      <c r="D633" s="14"/>
      <c r="E633" s="14"/>
      <c r="F633" s="14"/>
      <c r="G633" s="15"/>
      <c r="H633" s="102"/>
      <c r="I633" s="102"/>
    </row>
    <row r="634" spans="2:9" hidden="1">
      <c r="B634" s="13"/>
      <c r="C634" s="14"/>
      <c r="D634" s="14"/>
      <c r="E634" s="14"/>
      <c r="F634" s="14"/>
      <c r="G634" s="15"/>
      <c r="H634" s="102"/>
      <c r="I634" s="102"/>
    </row>
    <row r="635" spans="2:9" hidden="1">
      <c r="B635" s="13"/>
      <c r="C635" s="14"/>
      <c r="D635" s="14"/>
      <c r="E635" s="14"/>
      <c r="F635" s="14"/>
      <c r="G635" s="15"/>
      <c r="H635" s="102"/>
      <c r="I635" s="102"/>
    </row>
    <row r="636" spans="2:9" hidden="1">
      <c r="B636" s="13"/>
      <c r="C636" s="14"/>
      <c r="D636" s="14"/>
      <c r="E636" s="14"/>
      <c r="F636" s="14"/>
      <c r="G636" s="15"/>
      <c r="H636" s="102"/>
      <c r="I636" s="102"/>
    </row>
    <row r="637" spans="2:9" hidden="1">
      <c r="B637" s="13"/>
      <c r="C637" s="14"/>
      <c r="D637" s="14"/>
      <c r="E637" s="14"/>
      <c r="F637" s="14"/>
      <c r="G637" s="15"/>
      <c r="H637" s="102"/>
      <c r="I637" s="102"/>
    </row>
    <row r="638" spans="2:9" hidden="1">
      <c r="B638" s="13"/>
      <c r="C638" s="14"/>
      <c r="D638" s="14"/>
      <c r="E638" s="14"/>
      <c r="F638" s="14"/>
      <c r="G638" s="15"/>
      <c r="H638" s="102"/>
      <c r="I638" s="102"/>
    </row>
    <row r="639" spans="2:9" hidden="1">
      <c r="B639" s="13"/>
      <c r="C639" s="14"/>
      <c r="D639" s="14"/>
      <c r="E639" s="14"/>
      <c r="F639" s="14"/>
      <c r="G639" s="15"/>
      <c r="H639" s="102"/>
      <c r="I639" s="102"/>
    </row>
    <row r="640" spans="2:9" hidden="1">
      <c r="B640" s="13"/>
      <c r="C640" s="14"/>
      <c r="D640" s="14"/>
      <c r="E640" s="14"/>
      <c r="F640" s="14"/>
      <c r="G640" s="15"/>
      <c r="H640" s="102"/>
      <c r="I640" s="102"/>
    </row>
    <row r="641" spans="2:9" hidden="1">
      <c r="B641" s="13"/>
      <c r="C641" s="14"/>
      <c r="D641" s="14"/>
      <c r="E641" s="14"/>
      <c r="F641" s="14"/>
      <c r="G641" s="15"/>
      <c r="H641" s="102"/>
      <c r="I641" s="102"/>
    </row>
    <row r="642" spans="2:9" hidden="1">
      <c r="B642" s="13"/>
      <c r="C642" s="14"/>
      <c r="D642" s="14"/>
      <c r="E642" s="14"/>
      <c r="F642" s="14"/>
      <c r="G642" s="15"/>
      <c r="H642" s="102"/>
      <c r="I642" s="102"/>
    </row>
    <row r="643" spans="2:9" hidden="1">
      <c r="B643" s="13"/>
      <c r="C643" s="14"/>
      <c r="D643" s="14"/>
      <c r="E643" s="14"/>
      <c r="F643" s="14"/>
      <c r="G643" s="15"/>
      <c r="H643" s="102"/>
      <c r="I643" s="102"/>
    </row>
    <row r="644" spans="2:9" hidden="1">
      <c r="B644" s="13"/>
      <c r="C644" s="14"/>
      <c r="D644" s="14"/>
      <c r="E644" s="14"/>
      <c r="F644" s="14"/>
      <c r="G644" s="15"/>
      <c r="H644" s="102"/>
      <c r="I644" s="102"/>
    </row>
    <row r="645" spans="2:9" hidden="1">
      <c r="B645" s="13"/>
      <c r="C645" s="14"/>
      <c r="D645" s="14"/>
      <c r="E645" s="14"/>
      <c r="F645" s="14"/>
      <c r="G645" s="15"/>
      <c r="H645" s="102"/>
      <c r="I645" s="102"/>
    </row>
    <row r="646" spans="2:9" hidden="1">
      <c r="B646" s="13"/>
      <c r="C646" s="14"/>
      <c r="D646" s="14"/>
      <c r="E646" s="14"/>
      <c r="F646" s="14"/>
      <c r="G646" s="15"/>
      <c r="H646" s="102"/>
      <c r="I646" s="102"/>
    </row>
    <row r="647" spans="2:9" hidden="1">
      <c r="B647" s="13"/>
      <c r="C647" s="14"/>
      <c r="D647" s="14"/>
      <c r="E647" s="14"/>
      <c r="F647" s="14"/>
      <c r="G647" s="15"/>
      <c r="H647" s="102"/>
      <c r="I647" s="102"/>
    </row>
    <row r="648" spans="2:9" hidden="1">
      <c r="B648" s="13"/>
      <c r="C648" s="14"/>
      <c r="D648" s="14"/>
      <c r="E648" s="14"/>
      <c r="F648" s="14"/>
      <c r="G648" s="15"/>
      <c r="H648" s="102"/>
      <c r="I648" s="102"/>
    </row>
    <row r="649" spans="2:9" hidden="1">
      <c r="B649" s="13"/>
      <c r="C649" s="14"/>
      <c r="D649" s="14"/>
      <c r="E649" s="14"/>
      <c r="F649" s="14"/>
      <c r="G649" s="15"/>
      <c r="H649" s="102"/>
      <c r="I649" s="102"/>
    </row>
    <row r="650" spans="2:9" hidden="1">
      <c r="B650" s="13"/>
      <c r="C650" s="14"/>
      <c r="D650" s="14"/>
      <c r="E650" s="14"/>
      <c r="F650" s="14"/>
      <c r="G650" s="15"/>
      <c r="H650" s="102"/>
      <c r="I650" s="102"/>
    </row>
    <row r="651" spans="2:9" hidden="1">
      <c r="B651" s="13"/>
      <c r="C651" s="14"/>
      <c r="D651" s="14"/>
      <c r="E651" s="14"/>
      <c r="F651" s="14"/>
      <c r="G651" s="15"/>
      <c r="H651" s="102"/>
      <c r="I651" s="102"/>
    </row>
    <row r="652" spans="2:9" hidden="1">
      <c r="B652" s="13"/>
      <c r="C652" s="14"/>
      <c r="D652" s="14"/>
      <c r="E652" s="14"/>
      <c r="F652" s="14"/>
      <c r="G652" s="15"/>
      <c r="H652" s="102"/>
      <c r="I652" s="102"/>
    </row>
    <row r="653" spans="2:9" hidden="1">
      <c r="B653" s="13"/>
      <c r="C653" s="14"/>
      <c r="D653" s="14"/>
      <c r="E653" s="14"/>
      <c r="F653" s="14"/>
      <c r="G653" s="15"/>
      <c r="H653" s="102"/>
      <c r="I653" s="102"/>
    </row>
    <row r="654" spans="2:9" hidden="1">
      <c r="B654" s="13"/>
      <c r="C654" s="14"/>
      <c r="D654" s="14"/>
      <c r="E654" s="14"/>
      <c r="F654" s="14"/>
      <c r="G654" s="15"/>
      <c r="H654" s="102"/>
      <c r="I654" s="102"/>
    </row>
    <row r="655" spans="2:9" hidden="1">
      <c r="B655" s="13"/>
      <c r="C655" s="14"/>
      <c r="D655" s="14"/>
      <c r="E655" s="14"/>
      <c r="F655" s="14"/>
      <c r="G655" s="15"/>
      <c r="H655" s="102"/>
      <c r="I655" s="102"/>
    </row>
    <row r="656" spans="2:9" hidden="1">
      <c r="B656" s="13"/>
      <c r="C656" s="14"/>
      <c r="D656" s="14"/>
      <c r="E656" s="14"/>
      <c r="F656" s="14"/>
      <c r="G656" s="15"/>
      <c r="H656" s="102"/>
      <c r="I656" s="102"/>
    </row>
    <row r="657" spans="2:9" hidden="1">
      <c r="B657" s="13"/>
      <c r="C657" s="14"/>
      <c r="D657" s="14"/>
      <c r="E657" s="14"/>
      <c r="F657" s="14"/>
      <c r="G657" s="15"/>
      <c r="H657" s="102"/>
      <c r="I657" s="102"/>
    </row>
    <row r="658" spans="2:9" hidden="1">
      <c r="B658" s="13"/>
      <c r="C658" s="14"/>
      <c r="D658" s="14"/>
      <c r="E658" s="14"/>
      <c r="F658" s="14"/>
      <c r="G658" s="15"/>
      <c r="H658" s="102"/>
      <c r="I658" s="102"/>
    </row>
    <row r="659" spans="2:9" hidden="1">
      <c r="B659" s="13"/>
      <c r="C659" s="14"/>
      <c r="D659" s="14"/>
      <c r="E659" s="14"/>
      <c r="F659" s="14"/>
      <c r="G659" s="15"/>
      <c r="H659" s="102"/>
      <c r="I659" s="102"/>
    </row>
    <row r="660" spans="2:9" hidden="1">
      <c r="B660" s="13"/>
      <c r="C660" s="14"/>
      <c r="D660" s="14"/>
      <c r="E660" s="14"/>
      <c r="F660" s="14"/>
      <c r="G660" s="15"/>
      <c r="H660" s="102"/>
      <c r="I660" s="102"/>
    </row>
    <row r="661" spans="2:9" hidden="1">
      <c r="B661" s="13"/>
      <c r="C661" s="14"/>
      <c r="D661" s="14"/>
      <c r="E661" s="14"/>
      <c r="F661" s="14"/>
      <c r="G661" s="15"/>
      <c r="H661" s="102"/>
      <c r="I661" s="102"/>
    </row>
    <row r="662" spans="2:9" hidden="1">
      <c r="B662" s="13"/>
      <c r="C662" s="14"/>
      <c r="D662" s="14"/>
      <c r="E662" s="14"/>
      <c r="F662" s="14"/>
      <c r="G662" s="15"/>
      <c r="H662" s="102"/>
      <c r="I662" s="102"/>
    </row>
    <row r="663" spans="2:9" hidden="1">
      <c r="B663" s="13"/>
      <c r="C663" s="14"/>
      <c r="D663" s="14"/>
      <c r="E663" s="14"/>
      <c r="F663" s="14"/>
      <c r="G663" s="15"/>
      <c r="H663" s="102"/>
      <c r="I663" s="102"/>
    </row>
    <row r="664" spans="2:9" hidden="1">
      <c r="B664" s="13"/>
      <c r="C664" s="14"/>
      <c r="D664" s="14"/>
      <c r="E664" s="14"/>
      <c r="F664" s="14"/>
      <c r="G664" s="15"/>
      <c r="H664" s="102"/>
      <c r="I664" s="102"/>
    </row>
    <row r="665" spans="2:9" hidden="1">
      <c r="B665" s="13"/>
      <c r="C665" s="14"/>
      <c r="D665" s="14"/>
      <c r="E665" s="14"/>
      <c r="F665" s="14"/>
      <c r="G665" s="15"/>
      <c r="H665" s="102"/>
      <c r="I665" s="102"/>
    </row>
    <row r="666" spans="2:9" hidden="1">
      <c r="B666" s="13"/>
      <c r="C666" s="14"/>
      <c r="D666" s="14"/>
      <c r="E666" s="14"/>
      <c r="F666" s="14"/>
      <c r="G666" s="15"/>
      <c r="H666" s="102"/>
      <c r="I666" s="102"/>
    </row>
    <row r="667" spans="2:9" hidden="1">
      <c r="B667" s="13"/>
      <c r="C667" s="14"/>
      <c r="D667" s="14"/>
      <c r="E667" s="14"/>
      <c r="F667" s="14"/>
      <c r="G667" s="15"/>
      <c r="H667" s="102"/>
      <c r="I667" s="102"/>
    </row>
    <row r="668" spans="2:9" hidden="1">
      <c r="B668" s="13"/>
      <c r="C668" s="14"/>
      <c r="D668" s="14"/>
      <c r="E668" s="14"/>
      <c r="F668" s="14"/>
      <c r="G668" s="15"/>
      <c r="H668" s="102"/>
      <c r="I668" s="102"/>
    </row>
    <row r="669" spans="2:9" hidden="1">
      <c r="B669" s="13"/>
      <c r="C669" s="14"/>
      <c r="D669" s="14"/>
      <c r="E669" s="14"/>
      <c r="F669" s="14"/>
      <c r="G669" s="15"/>
      <c r="H669" s="102"/>
      <c r="I669" s="102"/>
    </row>
    <row r="670" spans="2:9" hidden="1">
      <c r="B670" s="13"/>
      <c r="C670" s="14"/>
      <c r="D670" s="14"/>
      <c r="E670" s="14"/>
      <c r="F670" s="14"/>
      <c r="G670" s="15"/>
      <c r="H670" s="102"/>
      <c r="I670" s="102"/>
    </row>
    <row r="671" spans="2:9" hidden="1">
      <c r="B671" s="13"/>
      <c r="C671" s="14"/>
      <c r="D671" s="14"/>
      <c r="E671" s="14"/>
      <c r="F671" s="14"/>
      <c r="G671" s="15"/>
      <c r="H671" s="102"/>
      <c r="I671" s="102"/>
    </row>
    <row r="672" spans="2:9" hidden="1">
      <c r="B672" s="13"/>
      <c r="C672" s="14"/>
      <c r="D672" s="14"/>
      <c r="E672" s="14"/>
      <c r="F672" s="14"/>
      <c r="G672" s="15"/>
      <c r="H672" s="102"/>
      <c r="I672" s="102"/>
    </row>
    <row r="673" spans="2:9" hidden="1">
      <c r="B673" s="13"/>
      <c r="C673" s="14"/>
      <c r="D673" s="14"/>
      <c r="E673" s="14"/>
      <c r="F673" s="14"/>
      <c r="G673" s="15"/>
      <c r="H673" s="102"/>
      <c r="I673" s="102"/>
    </row>
    <row r="674" spans="2:9" hidden="1">
      <c r="B674" s="13"/>
      <c r="C674" s="14"/>
      <c r="D674" s="14"/>
      <c r="E674" s="14"/>
      <c r="F674" s="14"/>
      <c r="G674" s="15"/>
      <c r="H674" s="102"/>
      <c r="I674" s="102"/>
    </row>
    <row r="675" spans="2:9" hidden="1">
      <c r="B675" s="13"/>
      <c r="C675" s="14"/>
      <c r="D675" s="14"/>
      <c r="E675" s="14"/>
      <c r="F675" s="14"/>
      <c r="G675" s="15"/>
      <c r="H675" s="102"/>
      <c r="I675" s="102"/>
    </row>
    <row r="676" spans="2:9" hidden="1">
      <c r="B676" s="13"/>
      <c r="C676" s="14"/>
      <c r="D676" s="14"/>
      <c r="E676" s="14"/>
      <c r="F676" s="14"/>
      <c r="G676" s="15"/>
      <c r="H676" s="102"/>
      <c r="I676" s="102"/>
    </row>
    <row r="677" spans="2:9" hidden="1">
      <c r="B677" s="13"/>
      <c r="C677" s="14"/>
      <c r="D677" s="14"/>
      <c r="E677" s="14"/>
      <c r="F677" s="14"/>
      <c r="G677" s="15"/>
      <c r="H677" s="102"/>
      <c r="I677" s="102"/>
    </row>
    <row r="678" spans="2:9" hidden="1">
      <c r="B678" s="13"/>
      <c r="C678" s="14"/>
      <c r="D678" s="14"/>
      <c r="E678" s="14"/>
      <c r="F678" s="14"/>
      <c r="G678" s="15"/>
      <c r="H678" s="102"/>
      <c r="I678" s="102"/>
    </row>
    <row r="679" spans="2:9" hidden="1">
      <c r="B679" s="13"/>
      <c r="C679" s="14"/>
      <c r="D679" s="14"/>
      <c r="E679" s="14"/>
      <c r="F679" s="14"/>
      <c r="G679" s="15"/>
      <c r="H679" s="102"/>
      <c r="I679" s="102"/>
    </row>
    <row r="680" spans="2:9" hidden="1">
      <c r="B680" s="13"/>
      <c r="C680" s="14"/>
      <c r="D680" s="14"/>
      <c r="E680" s="14"/>
      <c r="F680" s="14"/>
      <c r="G680" s="15"/>
      <c r="H680" s="102"/>
      <c r="I680" s="102"/>
    </row>
    <row r="681" spans="2:9" hidden="1">
      <c r="B681" s="13"/>
      <c r="C681" s="14"/>
      <c r="D681" s="14"/>
      <c r="E681" s="14"/>
      <c r="F681" s="14"/>
      <c r="G681" s="15"/>
      <c r="H681" s="102"/>
      <c r="I681" s="102"/>
    </row>
    <row r="682" spans="2:9" hidden="1">
      <c r="B682" s="13"/>
      <c r="C682" s="14"/>
      <c r="D682" s="14"/>
      <c r="E682" s="14"/>
      <c r="F682" s="14"/>
      <c r="G682" s="15"/>
      <c r="H682" s="102"/>
      <c r="I682" s="102"/>
    </row>
    <row r="683" spans="2:9" hidden="1">
      <c r="B683" s="13"/>
      <c r="C683" s="14"/>
      <c r="D683" s="14"/>
      <c r="E683" s="14"/>
      <c r="F683" s="14"/>
      <c r="G683" s="15"/>
      <c r="H683" s="102"/>
      <c r="I683" s="102"/>
    </row>
    <row r="684" spans="2:9" hidden="1">
      <c r="B684" s="13"/>
      <c r="C684" s="14"/>
      <c r="D684" s="14"/>
      <c r="E684" s="14"/>
      <c r="F684" s="14"/>
      <c r="G684" s="15"/>
      <c r="H684" s="102"/>
      <c r="I684" s="102"/>
    </row>
    <row r="685" spans="2:9" hidden="1">
      <c r="B685" s="13"/>
      <c r="C685" s="14"/>
      <c r="D685" s="14"/>
      <c r="E685" s="14"/>
      <c r="F685" s="14"/>
      <c r="G685" s="15"/>
      <c r="H685" s="102"/>
      <c r="I685" s="102"/>
    </row>
    <row r="686" spans="2:9" hidden="1">
      <c r="B686" s="13"/>
      <c r="C686" s="14"/>
      <c r="D686" s="14"/>
      <c r="E686" s="14"/>
      <c r="F686" s="14"/>
      <c r="G686" s="15"/>
      <c r="H686" s="102"/>
      <c r="I686" s="102"/>
    </row>
    <row r="687" spans="2:9" hidden="1">
      <c r="B687" s="13"/>
      <c r="C687" s="14"/>
      <c r="D687" s="14"/>
      <c r="E687" s="14"/>
      <c r="F687" s="14"/>
      <c r="G687" s="15"/>
      <c r="H687" s="102"/>
      <c r="I687" s="102"/>
    </row>
    <row r="688" spans="2:9" hidden="1">
      <c r="B688" s="13"/>
      <c r="C688" s="14"/>
      <c r="D688" s="14"/>
      <c r="E688" s="14"/>
      <c r="F688" s="14"/>
      <c r="G688" s="15"/>
      <c r="H688" s="102"/>
      <c r="I688" s="102"/>
    </row>
    <row r="689" spans="2:9" hidden="1">
      <c r="B689" s="13"/>
      <c r="C689" s="14"/>
      <c r="D689" s="14"/>
      <c r="E689" s="14"/>
      <c r="F689" s="14"/>
      <c r="G689" s="15"/>
      <c r="H689" s="102"/>
      <c r="I689" s="102"/>
    </row>
    <row r="690" spans="2:9" hidden="1">
      <c r="B690" s="13"/>
      <c r="C690" s="14"/>
      <c r="D690" s="14"/>
      <c r="E690" s="14"/>
      <c r="F690" s="14"/>
      <c r="G690" s="15"/>
      <c r="H690" s="102"/>
      <c r="I690" s="102"/>
    </row>
    <row r="691" spans="2:9" hidden="1">
      <c r="B691" s="13"/>
      <c r="C691" s="14"/>
      <c r="D691" s="14"/>
      <c r="E691" s="14"/>
      <c r="F691" s="14"/>
      <c r="G691" s="15"/>
      <c r="H691" s="102"/>
      <c r="I691" s="102"/>
    </row>
    <row r="692" spans="2:9" hidden="1">
      <c r="B692" s="13"/>
      <c r="C692" s="14"/>
      <c r="D692" s="14"/>
      <c r="E692" s="14"/>
      <c r="F692" s="14"/>
      <c r="G692" s="15"/>
      <c r="H692" s="102"/>
      <c r="I692" s="102"/>
    </row>
    <row r="693" spans="2:9" hidden="1">
      <c r="B693" s="13"/>
      <c r="C693" s="14"/>
      <c r="D693" s="14"/>
      <c r="E693" s="14"/>
      <c r="F693" s="14"/>
      <c r="G693" s="15"/>
      <c r="H693" s="102"/>
      <c r="I693" s="102"/>
    </row>
    <row r="694" spans="2:9" hidden="1">
      <c r="B694" s="13"/>
      <c r="C694" s="14"/>
      <c r="D694" s="14"/>
      <c r="E694" s="14"/>
      <c r="F694" s="14"/>
      <c r="G694" s="15"/>
      <c r="H694" s="102"/>
      <c r="I694" s="102"/>
    </row>
    <row r="695" spans="2:9" hidden="1">
      <c r="B695" s="13"/>
      <c r="C695" s="14"/>
      <c r="D695" s="14"/>
      <c r="E695" s="14"/>
      <c r="F695" s="14"/>
      <c r="G695" s="15"/>
      <c r="H695" s="102"/>
      <c r="I695" s="102"/>
    </row>
    <row r="696" spans="2:9" hidden="1">
      <c r="B696" s="13"/>
      <c r="C696" s="14"/>
      <c r="D696" s="14"/>
      <c r="E696" s="14"/>
      <c r="F696" s="14"/>
      <c r="G696" s="15"/>
      <c r="H696" s="102"/>
      <c r="I696" s="102"/>
    </row>
    <row r="697" spans="2:9" hidden="1">
      <c r="B697" s="13"/>
      <c r="C697" s="14"/>
      <c r="D697" s="14"/>
      <c r="E697" s="14"/>
      <c r="F697" s="14"/>
      <c r="G697" s="15"/>
      <c r="H697" s="102"/>
      <c r="I697" s="102"/>
    </row>
    <row r="698" spans="2:9" hidden="1">
      <c r="B698" s="13"/>
      <c r="C698" s="14"/>
      <c r="D698" s="14"/>
      <c r="E698" s="14"/>
      <c r="F698" s="14"/>
      <c r="G698" s="15"/>
      <c r="H698" s="102"/>
      <c r="I698" s="102"/>
    </row>
    <row r="699" spans="2:9" hidden="1">
      <c r="B699" s="13"/>
      <c r="C699" s="14"/>
      <c r="D699" s="14"/>
      <c r="E699" s="14"/>
      <c r="F699" s="14"/>
      <c r="G699" s="15"/>
      <c r="H699" s="102"/>
      <c r="I699" s="102"/>
    </row>
    <row r="700" spans="2:9" hidden="1">
      <c r="B700" s="13"/>
      <c r="C700" s="14"/>
      <c r="D700" s="14"/>
      <c r="E700" s="14"/>
      <c r="F700" s="14"/>
      <c r="G700" s="15"/>
      <c r="H700" s="102"/>
      <c r="I700" s="102"/>
    </row>
    <row r="701" spans="2:9" hidden="1">
      <c r="B701" s="13"/>
      <c r="C701" s="14"/>
      <c r="D701" s="14"/>
      <c r="E701" s="14"/>
      <c r="F701" s="14"/>
      <c r="G701" s="15"/>
      <c r="H701" s="102"/>
      <c r="I701" s="102"/>
    </row>
    <row r="702" spans="2:9" hidden="1">
      <c r="B702" s="13"/>
      <c r="C702" s="14"/>
      <c r="D702" s="14"/>
      <c r="E702" s="14"/>
      <c r="F702" s="14"/>
      <c r="G702" s="15"/>
      <c r="H702" s="102"/>
      <c r="I702" s="102"/>
    </row>
    <row r="703" spans="2:9" hidden="1">
      <c r="B703" s="13"/>
      <c r="C703" s="14"/>
      <c r="D703" s="14"/>
      <c r="E703" s="14"/>
      <c r="F703" s="14"/>
      <c r="G703" s="15"/>
      <c r="H703" s="102"/>
      <c r="I703" s="102"/>
    </row>
    <row r="704" spans="2:9" hidden="1">
      <c r="B704" s="13"/>
      <c r="C704" s="14"/>
      <c r="D704" s="14"/>
      <c r="E704" s="14"/>
      <c r="F704" s="14"/>
      <c r="G704" s="15"/>
      <c r="H704" s="102"/>
      <c r="I704" s="102"/>
    </row>
    <row r="705" spans="2:9" hidden="1">
      <c r="B705" s="13"/>
      <c r="C705" s="14"/>
      <c r="D705" s="14"/>
      <c r="E705" s="14"/>
      <c r="F705" s="14"/>
      <c r="G705" s="15"/>
      <c r="H705" s="102"/>
      <c r="I705" s="102"/>
    </row>
    <row r="706" spans="2:9" hidden="1">
      <c r="B706" s="13"/>
      <c r="C706" s="14"/>
      <c r="D706" s="14"/>
      <c r="E706" s="14"/>
      <c r="F706" s="14"/>
      <c r="G706" s="15"/>
      <c r="H706" s="102"/>
      <c r="I706" s="102"/>
    </row>
    <row r="707" spans="2:9" hidden="1">
      <c r="B707" s="13"/>
      <c r="C707" s="14"/>
      <c r="D707" s="14"/>
      <c r="E707" s="14"/>
      <c r="F707" s="14"/>
      <c r="G707" s="15"/>
      <c r="H707" s="102"/>
      <c r="I707" s="102"/>
    </row>
    <row r="708" spans="2:9" hidden="1">
      <c r="B708" s="13"/>
      <c r="C708" s="14"/>
      <c r="D708" s="14"/>
      <c r="E708" s="14"/>
      <c r="F708" s="14"/>
      <c r="G708" s="15"/>
      <c r="H708" s="102"/>
      <c r="I708" s="102"/>
    </row>
    <row r="709" spans="2:9" hidden="1">
      <c r="B709" s="13"/>
      <c r="C709" s="14"/>
      <c r="D709" s="14"/>
      <c r="E709" s="14"/>
      <c r="F709" s="14"/>
      <c r="G709" s="15"/>
      <c r="H709" s="102"/>
      <c r="I709" s="102"/>
    </row>
    <row r="710" spans="2:9" hidden="1">
      <c r="B710" s="13"/>
      <c r="C710" s="14"/>
      <c r="D710" s="14"/>
      <c r="E710" s="14"/>
      <c r="F710" s="14"/>
      <c r="G710" s="15"/>
      <c r="H710" s="102"/>
      <c r="I710" s="102"/>
    </row>
    <row r="711" spans="2:9" hidden="1">
      <c r="B711" s="13"/>
      <c r="C711" s="14"/>
      <c r="D711" s="14"/>
      <c r="E711" s="14"/>
      <c r="F711" s="14"/>
      <c r="G711" s="15"/>
      <c r="H711" s="102"/>
      <c r="I711" s="102"/>
    </row>
    <row r="712" spans="2:9" hidden="1">
      <c r="B712" s="13"/>
      <c r="C712" s="14"/>
      <c r="D712" s="14"/>
      <c r="E712" s="14"/>
      <c r="F712" s="14"/>
      <c r="G712" s="15"/>
      <c r="H712" s="102"/>
      <c r="I712" s="102"/>
    </row>
    <row r="713" spans="2:9" hidden="1">
      <c r="B713" s="13"/>
      <c r="C713" s="14"/>
      <c r="D713" s="14"/>
      <c r="E713" s="14"/>
      <c r="F713" s="14"/>
      <c r="G713" s="15"/>
      <c r="H713" s="102"/>
      <c r="I713" s="102"/>
    </row>
    <row r="714" spans="2:9" hidden="1">
      <c r="B714" s="13"/>
      <c r="C714" s="14"/>
      <c r="D714" s="14"/>
      <c r="E714" s="14"/>
      <c r="F714" s="14"/>
      <c r="G714" s="15"/>
      <c r="H714" s="102"/>
      <c r="I714" s="102"/>
    </row>
    <row r="715" spans="2:9" hidden="1">
      <c r="B715" s="13"/>
      <c r="C715" s="14"/>
      <c r="D715" s="14"/>
      <c r="E715" s="14"/>
      <c r="F715" s="14"/>
      <c r="G715" s="15"/>
      <c r="H715" s="102"/>
      <c r="I715" s="102"/>
    </row>
    <row r="716" spans="2:9" hidden="1">
      <c r="B716" s="13"/>
      <c r="C716" s="14"/>
      <c r="D716" s="14"/>
      <c r="E716" s="14"/>
      <c r="F716" s="14"/>
      <c r="G716" s="15"/>
      <c r="H716" s="102"/>
      <c r="I716" s="102"/>
    </row>
    <row r="717" spans="2:9" hidden="1">
      <c r="B717" s="13"/>
      <c r="C717" s="14"/>
      <c r="D717" s="14"/>
      <c r="E717" s="14"/>
      <c r="F717" s="14"/>
      <c r="G717" s="15"/>
      <c r="H717" s="102"/>
      <c r="I717" s="102"/>
    </row>
    <row r="718" spans="2:9" hidden="1">
      <c r="B718" s="13"/>
      <c r="C718" s="14"/>
      <c r="D718" s="14"/>
      <c r="E718" s="14"/>
      <c r="F718" s="14"/>
      <c r="G718" s="15"/>
      <c r="H718" s="102"/>
      <c r="I718" s="102"/>
    </row>
    <row r="719" spans="2:9" hidden="1">
      <c r="B719" s="13"/>
      <c r="C719" s="14"/>
      <c r="D719" s="14"/>
      <c r="E719" s="14"/>
      <c r="F719" s="14"/>
      <c r="G719" s="15"/>
      <c r="H719" s="102"/>
      <c r="I719" s="102"/>
    </row>
    <row r="720" spans="2:9" hidden="1">
      <c r="B720" s="13"/>
      <c r="C720" s="14"/>
      <c r="D720" s="14"/>
      <c r="E720" s="14"/>
      <c r="F720" s="14"/>
      <c r="G720" s="15"/>
      <c r="H720" s="102"/>
      <c r="I720" s="102"/>
    </row>
    <row r="721" spans="2:9" hidden="1">
      <c r="B721" s="13"/>
      <c r="C721" s="14"/>
      <c r="D721" s="14"/>
      <c r="E721" s="14"/>
      <c r="F721" s="14"/>
      <c r="G721" s="15"/>
      <c r="H721" s="102"/>
      <c r="I721" s="102"/>
    </row>
    <row r="722" spans="2:9" hidden="1">
      <c r="B722" s="13"/>
      <c r="C722" s="14"/>
      <c r="D722" s="14"/>
      <c r="E722" s="14"/>
      <c r="F722" s="14"/>
      <c r="G722" s="15"/>
      <c r="H722" s="102"/>
      <c r="I722" s="102"/>
    </row>
    <row r="723" spans="2:9" hidden="1">
      <c r="B723" s="13"/>
      <c r="C723" s="14"/>
      <c r="D723" s="14"/>
      <c r="E723" s="14"/>
      <c r="F723" s="14"/>
      <c r="G723" s="15"/>
      <c r="H723" s="102"/>
      <c r="I723" s="102"/>
    </row>
    <row r="724" spans="2:9" hidden="1">
      <c r="B724" s="13"/>
      <c r="C724" s="14"/>
      <c r="D724" s="14"/>
      <c r="E724" s="14"/>
      <c r="F724" s="14"/>
      <c r="G724" s="15"/>
      <c r="H724" s="102"/>
      <c r="I724" s="102"/>
    </row>
    <row r="725" spans="2:9" hidden="1">
      <c r="B725" s="13"/>
      <c r="C725" s="14"/>
      <c r="D725" s="14"/>
      <c r="E725" s="14"/>
      <c r="F725" s="14"/>
      <c r="G725" s="15"/>
      <c r="H725" s="102"/>
      <c r="I725" s="102"/>
    </row>
    <row r="726" spans="2:9" hidden="1">
      <c r="B726" s="13"/>
      <c r="C726" s="14"/>
      <c r="D726" s="14"/>
      <c r="E726" s="14"/>
      <c r="F726" s="14"/>
      <c r="G726" s="15"/>
      <c r="H726" s="102"/>
      <c r="I726" s="102"/>
    </row>
    <row r="727" spans="2:9" hidden="1">
      <c r="B727" s="13"/>
      <c r="C727" s="14"/>
      <c r="D727" s="14"/>
      <c r="E727" s="14"/>
      <c r="F727" s="14"/>
      <c r="G727" s="15"/>
      <c r="H727" s="102"/>
      <c r="I727" s="102"/>
    </row>
    <row r="728" spans="2:9" hidden="1">
      <c r="B728" s="13"/>
      <c r="C728" s="14"/>
      <c r="D728" s="14"/>
      <c r="E728" s="14"/>
      <c r="F728" s="14"/>
      <c r="G728" s="15"/>
      <c r="H728" s="102"/>
      <c r="I728" s="102"/>
    </row>
    <row r="729" spans="2:9" hidden="1">
      <c r="B729" s="13"/>
      <c r="C729" s="14"/>
      <c r="D729" s="14"/>
      <c r="E729" s="14"/>
      <c r="F729" s="14"/>
      <c r="G729" s="15"/>
      <c r="H729" s="102"/>
      <c r="I729" s="102"/>
    </row>
    <row r="730" spans="2:9" hidden="1">
      <c r="B730" s="13"/>
      <c r="C730" s="14"/>
      <c r="D730" s="14"/>
      <c r="E730" s="14"/>
      <c r="F730" s="14"/>
      <c r="G730" s="15"/>
      <c r="H730" s="102"/>
      <c r="I730" s="102"/>
    </row>
    <row r="731" spans="2:9" hidden="1">
      <c r="B731" s="13"/>
      <c r="C731" s="14"/>
      <c r="D731" s="14"/>
      <c r="E731" s="14"/>
      <c r="F731" s="14"/>
      <c r="G731" s="15"/>
      <c r="H731" s="102"/>
      <c r="I731" s="102"/>
    </row>
    <row r="732" spans="2:9" hidden="1">
      <c r="B732" s="13"/>
      <c r="C732" s="14"/>
      <c r="D732" s="14"/>
      <c r="E732" s="14"/>
      <c r="F732" s="14"/>
      <c r="G732" s="15"/>
      <c r="H732" s="102"/>
      <c r="I732" s="102"/>
    </row>
    <row r="733" spans="2:9" hidden="1">
      <c r="B733" s="13"/>
      <c r="C733" s="14"/>
      <c r="D733" s="14"/>
      <c r="E733" s="14"/>
      <c r="F733" s="14"/>
      <c r="G733" s="15"/>
      <c r="H733" s="102"/>
      <c r="I733" s="102"/>
    </row>
    <row r="734" spans="2:9" hidden="1">
      <c r="B734" s="13"/>
      <c r="C734" s="14"/>
      <c r="D734" s="14"/>
      <c r="E734" s="14"/>
      <c r="F734" s="14"/>
      <c r="G734" s="15"/>
      <c r="H734" s="102"/>
      <c r="I734" s="102"/>
    </row>
    <row r="735" spans="2:9" hidden="1">
      <c r="B735" s="13"/>
      <c r="C735" s="14"/>
      <c r="D735" s="14"/>
      <c r="E735" s="14"/>
      <c r="F735" s="14"/>
      <c r="G735" s="15"/>
      <c r="H735" s="102"/>
      <c r="I735" s="102"/>
    </row>
    <row r="736" spans="2:9" hidden="1">
      <c r="B736" s="13"/>
      <c r="C736" s="14"/>
      <c r="D736" s="14"/>
      <c r="E736" s="14"/>
      <c r="F736" s="14"/>
      <c r="G736" s="15"/>
      <c r="H736" s="102"/>
      <c r="I736" s="102"/>
    </row>
    <row r="737" spans="2:9" hidden="1">
      <c r="B737" s="13"/>
      <c r="C737" s="14"/>
      <c r="D737" s="14"/>
      <c r="E737" s="14"/>
      <c r="F737" s="14"/>
      <c r="G737" s="15"/>
      <c r="H737" s="102"/>
      <c r="I737" s="102"/>
    </row>
    <row r="738" spans="2:9" hidden="1">
      <c r="B738" s="13"/>
      <c r="C738" s="14"/>
      <c r="D738" s="14"/>
      <c r="E738" s="14"/>
      <c r="F738" s="14"/>
      <c r="G738" s="15"/>
      <c r="H738" s="102"/>
      <c r="I738" s="102"/>
    </row>
    <row r="739" spans="2:9" hidden="1">
      <c r="B739" s="13"/>
      <c r="C739" s="14"/>
      <c r="D739" s="14"/>
      <c r="E739" s="14"/>
      <c r="F739" s="14"/>
      <c r="G739" s="15"/>
      <c r="H739" s="102"/>
      <c r="I739" s="102"/>
    </row>
    <row r="740" spans="2:9" hidden="1">
      <c r="B740" s="13"/>
      <c r="C740" s="14"/>
      <c r="D740" s="14"/>
      <c r="E740" s="14"/>
      <c r="F740" s="14"/>
      <c r="G740" s="15"/>
      <c r="H740" s="102"/>
      <c r="I740" s="102"/>
    </row>
    <row r="741" spans="2:9" hidden="1">
      <c r="B741" s="13"/>
      <c r="C741" s="14"/>
      <c r="D741" s="14"/>
      <c r="E741" s="14"/>
      <c r="F741" s="14"/>
      <c r="G741" s="15"/>
      <c r="H741" s="102"/>
      <c r="I741" s="102"/>
    </row>
    <row r="742" spans="2:9" hidden="1">
      <c r="B742" s="13"/>
      <c r="C742" s="14"/>
      <c r="D742" s="14"/>
      <c r="E742" s="14"/>
      <c r="F742" s="14"/>
      <c r="G742" s="15"/>
      <c r="H742" s="102"/>
      <c r="I742" s="102"/>
    </row>
    <row r="743" spans="2:9" hidden="1">
      <c r="B743" s="13"/>
      <c r="C743" s="14"/>
      <c r="D743" s="14"/>
      <c r="E743" s="14"/>
      <c r="F743" s="14"/>
      <c r="G743" s="15"/>
      <c r="H743" s="102"/>
      <c r="I743" s="102"/>
    </row>
    <row r="744" spans="2:9" hidden="1">
      <c r="B744" s="13"/>
      <c r="C744" s="14"/>
      <c r="D744" s="14"/>
      <c r="E744" s="14"/>
      <c r="F744" s="14"/>
      <c r="G744" s="15"/>
      <c r="H744" s="102"/>
      <c r="I744" s="102"/>
    </row>
    <row r="745" spans="2:9" hidden="1">
      <c r="B745" s="13"/>
      <c r="C745" s="14"/>
      <c r="D745" s="14"/>
      <c r="E745" s="14"/>
      <c r="F745" s="14"/>
      <c r="G745" s="15"/>
      <c r="H745" s="102"/>
      <c r="I745" s="102"/>
    </row>
    <row r="746" spans="2:9" hidden="1">
      <c r="B746" s="13"/>
      <c r="C746" s="14"/>
      <c r="D746" s="14"/>
      <c r="E746" s="14"/>
      <c r="F746" s="14"/>
      <c r="G746" s="15"/>
      <c r="H746" s="102"/>
      <c r="I746" s="102"/>
    </row>
    <row r="747" spans="2:9" hidden="1">
      <c r="B747" s="13"/>
      <c r="C747" s="14"/>
      <c r="D747" s="14"/>
      <c r="E747" s="14"/>
      <c r="F747" s="14"/>
      <c r="G747" s="15"/>
      <c r="H747" s="102"/>
      <c r="I747" s="102"/>
    </row>
    <row r="748" spans="2:9" hidden="1">
      <c r="B748" s="13"/>
      <c r="C748" s="14"/>
      <c r="D748" s="14"/>
      <c r="E748" s="14"/>
      <c r="F748" s="14"/>
      <c r="G748" s="15"/>
      <c r="H748" s="102"/>
      <c r="I748" s="102"/>
    </row>
    <row r="749" spans="2:9" hidden="1">
      <c r="B749" s="13"/>
      <c r="C749" s="14"/>
      <c r="D749" s="14"/>
      <c r="E749" s="14"/>
      <c r="F749" s="14"/>
      <c r="G749" s="15"/>
      <c r="H749" s="102"/>
      <c r="I749" s="102"/>
    </row>
    <row r="750" spans="2:9" hidden="1">
      <c r="B750" s="13"/>
      <c r="C750" s="14"/>
      <c r="D750" s="14"/>
      <c r="E750" s="14"/>
      <c r="F750" s="14"/>
      <c r="G750" s="15"/>
      <c r="H750" s="102"/>
      <c r="I750" s="102"/>
    </row>
    <row r="751" spans="2:9" hidden="1">
      <c r="B751" s="13"/>
      <c r="C751" s="14"/>
      <c r="D751" s="14"/>
      <c r="E751" s="14"/>
      <c r="F751" s="14"/>
      <c r="G751" s="15"/>
      <c r="H751" s="102"/>
      <c r="I751" s="102"/>
    </row>
    <row r="752" spans="2:9" hidden="1">
      <c r="B752" s="13"/>
      <c r="C752" s="14"/>
      <c r="D752" s="14"/>
      <c r="E752" s="14"/>
      <c r="F752" s="14"/>
      <c r="G752" s="15"/>
      <c r="H752" s="102"/>
      <c r="I752" s="102"/>
    </row>
    <row r="753" spans="2:9" hidden="1">
      <c r="B753" s="13"/>
      <c r="C753" s="14"/>
      <c r="D753" s="14"/>
      <c r="E753" s="14"/>
      <c r="F753" s="14"/>
      <c r="G753" s="15"/>
      <c r="H753" s="102"/>
      <c r="I753" s="102"/>
    </row>
    <row r="754" spans="2:9" hidden="1">
      <c r="B754" s="13"/>
      <c r="C754" s="14"/>
      <c r="D754" s="14"/>
      <c r="E754" s="14"/>
      <c r="F754" s="14"/>
      <c r="G754" s="15"/>
      <c r="H754" s="102"/>
      <c r="I754" s="102"/>
    </row>
    <row r="755" spans="2:9" hidden="1">
      <c r="B755" s="13"/>
      <c r="C755" s="14"/>
      <c r="D755" s="14"/>
      <c r="E755" s="14"/>
      <c r="F755" s="14"/>
      <c r="G755" s="15"/>
      <c r="H755" s="102"/>
      <c r="I755" s="102"/>
    </row>
    <row r="756" spans="2:9" hidden="1">
      <c r="B756" s="13"/>
      <c r="C756" s="14"/>
      <c r="D756" s="14"/>
      <c r="E756" s="14"/>
      <c r="F756" s="14"/>
      <c r="G756" s="15"/>
      <c r="H756" s="102"/>
      <c r="I756" s="102"/>
    </row>
    <row r="757" spans="2:9" hidden="1">
      <c r="B757" s="13"/>
      <c r="C757" s="14"/>
      <c r="D757" s="14"/>
      <c r="E757" s="14"/>
      <c r="F757" s="14"/>
      <c r="G757" s="15"/>
      <c r="H757" s="102"/>
      <c r="I757" s="102"/>
    </row>
    <row r="758" spans="2:9" hidden="1">
      <c r="B758" s="13"/>
      <c r="C758" s="14"/>
      <c r="D758" s="14"/>
      <c r="E758" s="14"/>
      <c r="F758" s="14"/>
      <c r="G758" s="15"/>
      <c r="H758" s="102"/>
      <c r="I758" s="102"/>
    </row>
    <row r="759" spans="2:9" hidden="1">
      <c r="B759" s="13"/>
      <c r="C759" s="14"/>
      <c r="D759" s="14"/>
      <c r="E759" s="14"/>
      <c r="F759" s="14"/>
      <c r="G759" s="15"/>
      <c r="H759" s="102"/>
      <c r="I759" s="102"/>
    </row>
    <row r="760" spans="2:9" hidden="1">
      <c r="B760" s="13"/>
      <c r="C760" s="14"/>
      <c r="D760" s="14"/>
      <c r="E760" s="14"/>
      <c r="F760" s="14"/>
      <c r="G760" s="15"/>
      <c r="H760" s="102"/>
      <c r="I760" s="102"/>
    </row>
    <row r="761" spans="2:9" hidden="1">
      <c r="B761" s="13"/>
      <c r="C761" s="14"/>
      <c r="D761" s="14"/>
      <c r="E761" s="14"/>
      <c r="F761" s="14"/>
      <c r="G761" s="15"/>
      <c r="H761" s="102"/>
      <c r="I761" s="102"/>
    </row>
    <row r="762" spans="2:9" hidden="1">
      <c r="B762" s="13"/>
      <c r="C762" s="14"/>
      <c r="D762" s="14"/>
      <c r="E762" s="14"/>
      <c r="F762" s="14"/>
      <c r="G762" s="15"/>
      <c r="H762" s="102"/>
      <c r="I762" s="102"/>
    </row>
    <row r="763" spans="2:9" hidden="1">
      <c r="B763" s="13"/>
      <c r="C763" s="14"/>
      <c r="D763" s="14"/>
      <c r="E763" s="14"/>
      <c r="F763" s="14"/>
      <c r="G763" s="15"/>
      <c r="H763" s="102"/>
      <c r="I763" s="102"/>
    </row>
    <row r="764" spans="2:9" hidden="1">
      <c r="B764" s="13"/>
      <c r="C764" s="14"/>
      <c r="D764" s="14"/>
      <c r="E764" s="14"/>
      <c r="F764" s="14"/>
      <c r="G764" s="15"/>
      <c r="H764" s="102"/>
      <c r="I764" s="102"/>
    </row>
    <row r="765" spans="2:9" hidden="1">
      <c r="B765" s="13"/>
      <c r="C765" s="14"/>
      <c r="D765" s="14"/>
      <c r="E765" s="14"/>
      <c r="F765" s="14"/>
      <c r="G765" s="15"/>
      <c r="H765" s="102"/>
      <c r="I765" s="102"/>
    </row>
    <row r="766" spans="2:9" hidden="1">
      <c r="B766" s="13"/>
      <c r="C766" s="14"/>
      <c r="D766" s="14"/>
      <c r="E766" s="14"/>
      <c r="F766" s="14"/>
      <c r="G766" s="15"/>
      <c r="H766" s="102"/>
      <c r="I766" s="102"/>
    </row>
    <row r="767" spans="2:9" hidden="1">
      <c r="B767" s="13"/>
      <c r="C767" s="14"/>
      <c r="D767" s="14"/>
      <c r="E767" s="14"/>
      <c r="F767" s="14"/>
      <c r="G767" s="15"/>
      <c r="H767" s="102"/>
      <c r="I767" s="102"/>
    </row>
    <row r="768" spans="2:9" hidden="1">
      <c r="B768" s="13"/>
      <c r="C768" s="14"/>
      <c r="D768" s="14"/>
      <c r="E768" s="14"/>
      <c r="F768" s="14"/>
      <c r="G768" s="15"/>
      <c r="H768" s="102"/>
      <c r="I768" s="102"/>
    </row>
    <row r="769" spans="2:9" hidden="1">
      <c r="B769" s="13"/>
      <c r="C769" s="14"/>
      <c r="D769" s="14"/>
      <c r="E769" s="14"/>
      <c r="F769" s="14"/>
      <c r="G769" s="15"/>
      <c r="H769" s="102"/>
      <c r="I769" s="102"/>
    </row>
    <row r="770" spans="2:9" hidden="1">
      <c r="B770" s="13"/>
      <c r="C770" s="14"/>
      <c r="D770" s="14"/>
      <c r="E770" s="14"/>
      <c r="F770" s="14"/>
      <c r="G770" s="15"/>
      <c r="H770" s="102"/>
      <c r="I770" s="102"/>
    </row>
    <row r="771" spans="2:9" hidden="1">
      <c r="B771" s="13"/>
      <c r="C771" s="14"/>
      <c r="D771" s="14"/>
      <c r="E771" s="14"/>
      <c r="F771" s="14"/>
      <c r="G771" s="15"/>
      <c r="H771" s="102"/>
      <c r="I771" s="102"/>
    </row>
    <row r="772" spans="2:9" hidden="1">
      <c r="B772" s="13"/>
      <c r="C772" s="14"/>
      <c r="D772" s="14"/>
      <c r="E772" s="14"/>
      <c r="F772" s="14"/>
      <c r="G772" s="15"/>
      <c r="H772" s="102"/>
      <c r="I772" s="102"/>
    </row>
    <row r="773" spans="2:9" hidden="1">
      <c r="B773" s="13"/>
      <c r="C773" s="14"/>
      <c r="D773" s="14"/>
      <c r="E773" s="14"/>
      <c r="F773" s="14"/>
      <c r="G773" s="15"/>
      <c r="H773" s="102"/>
      <c r="I773" s="102"/>
    </row>
    <row r="774" spans="2:9" hidden="1">
      <c r="B774" s="13"/>
      <c r="C774" s="14"/>
      <c r="D774" s="14"/>
      <c r="E774" s="14"/>
      <c r="F774" s="14"/>
      <c r="G774" s="15"/>
      <c r="H774" s="102"/>
      <c r="I774" s="102"/>
    </row>
    <row r="775" spans="2:9" hidden="1">
      <c r="B775" s="13"/>
      <c r="C775" s="14"/>
      <c r="D775" s="14"/>
      <c r="E775" s="14"/>
      <c r="F775" s="14"/>
      <c r="G775" s="15"/>
      <c r="H775" s="102"/>
      <c r="I775" s="102"/>
    </row>
    <row r="776" spans="2:9" hidden="1">
      <c r="B776" s="13"/>
      <c r="C776" s="14"/>
      <c r="D776" s="14"/>
      <c r="E776" s="14"/>
      <c r="F776" s="14"/>
      <c r="G776" s="15"/>
      <c r="H776" s="102"/>
      <c r="I776" s="102"/>
    </row>
    <row r="777" spans="2:9" hidden="1">
      <c r="B777" s="13"/>
      <c r="C777" s="14"/>
      <c r="D777" s="14"/>
      <c r="E777" s="14"/>
      <c r="F777" s="14"/>
      <c r="G777" s="15"/>
      <c r="H777" s="102"/>
      <c r="I777" s="102"/>
    </row>
    <row r="778" spans="2:9" hidden="1">
      <c r="B778" s="13"/>
      <c r="C778" s="14"/>
      <c r="D778" s="14"/>
      <c r="E778" s="14"/>
      <c r="F778" s="14"/>
      <c r="G778" s="15"/>
      <c r="H778" s="102"/>
      <c r="I778" s="102"/>
    </row>
    <row r="779" spans="2:9" hidden="1">
      <c r="B779" s="13"/>
      <c r="C779" s="14"/>
      <c r="D779" s="14"/>
      <c r="E779" s="14"/>
      <c r="F779" s="14"/>
      <c r="G779" s="15"/>
      <c r="H779" s="102"/>
      <c r="I779" s="102"/>
    </row>
    <row r="780" spans="2:9" hidden="1">
      <c r="B780" s="13"/>
      <c r="C780" s="14"/>
      <c r="D780" s="14"/>
      <c r="E780" s="14"/>
      <c r="F780" s="14"/>
      <c r="G780" s="15"/>
      <c r="H780" s="102"/>
      <c r="I780" s="102"/>
    </row>
    <row r="781" spans="2:9" hidden="1">
      <c r="B781" s="13"/>
      <c r="C781" s="14"/>
      <c r="D781" s="14"/>
      <c r="E781" s="14"/>
      <c r="F781" s="14"/>
      <c r="G781" s="15"/>
      <c r="H781" s="102"/>
      <c r="I781" s="102"/>
    </row>
    <row r="782" spans="2:9" hidden="1">
      <c r="B782" s="13"/>
      <c r="C782" s="14"/>
      <c r="D782" s="14"/>
      <c r="E782" s="14"/>
      <c r="F782" s="14"/>
      <c r="G782" s="15"/>
      <c r="H782" s="102"/>
      <c r="I782" s="102"/>
    </row>
    <row r="783" spans="2:9" hidden="1">
      <c r="B783" s="13"/>
      <c r="C783" s="14"/>
      <c r="D783" s="14"/>
      <c r="E783" s="14"/>
      <c r="F783" s="14"/>
      <c r="G783" s="15"/>
      <c r="H783" s="102"/>
      <c r="I783" s="102"/>
    </row>
    <row r="784" spans="2:9" hidden="1">
      <c r="B784" s="13"/>
      <c r="C784" s="14"/>
      <c r="D784" s="14"/>
      <c r="E784" s="14"/>
      <c r="F784" s="14"/>
      <c r="G784" s="15"/>
      <c r="H784" s="102"/>
      <c r="I784" s="102"/>
    </row>
    <row r="785" spans="2:9" hidden="1">
      <c r="B785" s="13"/>
      <c r="C785" s="14"/>
      <c r="D785" s="14"/>
      <c r="E785" s="14"/>
      <c r="F785" s="14"/>
      <c r="G785" s="15"/>
      <c r="H785" s="102"/>
      <c r="I785" s="102"/>
    </row>
    <row r="786" spans="2:9" hidden="1">
      <c r="B786" s="13"/>
      <c r="C786" s="14"/>
      <c r="D786" s="14"/>
      <c r="E786" s="14"/>
      <c r="F786" s="14"/>
      <c r="G786" s="15"/>
      <c r="H786" s="102"/>
      <c r="I786" s="102"/>
    </row>
    <row r="787" spans="2:9" hidden="1">
      <c r="B787" s="13"/>
      <c r="C787" s="14"/>
      <c r="D787" s="14"/>
      <c r="E787" s="14"/>
      <c r="F787" s="14"/>
      <c r="G787" s="15"/>
      <c r="H787" s="102"/>
      <c r="I787" s="102"/>
    </row>
    <row r="788" spans="2:9" hidden="1">
      <c r="B788" s="13"/>
      <c r="C788" s="14"/>
      <c r="D788" s="14"/>
      <c r="E788" s="14"/>
      <c r="F788" s="14"/>
      <c r="G788" s="15"/>
      <c r="H788" s="102"/>
      <c r="I788" s="102"/>
    </row>
    <row r="789" spans="2:9" hidden="1">
      <c r="B789" s="13"/>
      <c r="C789" s="14"/>
      <c r="D789" s="14"/>
      <c r="E789" s="14"/>
      <c r="F789" s="14"/>
      <c r="G789" s="15"/>
      <c r="H789" s="102"/>
      <c r="I789" s="102"/>
    </row>
    <row r="790" spans="2:9" hidden="1">
      <c r="B790" s="13"/>
      <c r="C790" s="14"/>
      <c r="D790" s="14"/>
      <c r="E790" s="14"/>
      <c r="F790" s="14"/>
      <c r="G790" s="15"/>
      <c r="H790" s="102"/>
      <c r="I790" s="102"/>
    </row>
    <row r="791" spans="2:9" hidden="1">
      <c r="B791" s="13"/>
      <c r="C791" s="14"/>
      <c r="D791" s="14"/>
      <c r="E791" s="14"/>
      <c r="F791" s="14"/>
      <c r="G791" s="15"/>
      <c r="H791" s="102"/>
      <c r="I791" s="102"/>
    </row>
    <row r="792" spans="2:9" hidden="1">
      <c r="B792" s="13"/>
      <c r="C792" s="14"/>
      <c r="D792" s="14"/>
      <c r="E792" s="14"/>
      <c r="F792" s="14"/>
      <c r="G792" s="15"/>
      <c r="H792" s="102"/>
      <c r="I792" s="102"/>
    </row>
    <row r="793" spans="2:9" hidden="1">
      <c r="B793" s="13"/>
      <c r="C793" s="14"/>
      <c r="D793" s="14"/>
      <c r="E793" s="14"/>
      <c r="F793" s="14"/>
      <c r="G793" s="15"/>
      <c r="H793" s="102"/>
      <c r="I793" s="102"/>
    </row>
    <row r="794" spans="2:9" hidden="1">
      <c r="B794" s="13"/>
      <c r="C794" s="14"/>
      <c r="D794" s="14"/>
      <c r="E794" s="14"/>
      <c r="F794" s="14"/>
      <c r="G794" s="15"/>
      <c r="H794" s="102"/>
      <c r="I794" s="102"/>
    </row>
    <row r="795" spans="2:9" hidden="1">
      <c r="B795" s="13"/>
      <c r="C795" s="14"/>
      <c r="D795" s="14"/>
      <c r="E795" s="14"/>
      <c r="F795" s="14"/>
      <c r="G795" s="15"/>
      <c r="H795" s="102"/>
      <c r="I795" s="102"/>
    </row>
    <row r="796" spans="2:9" hidden="1">
      <c r="B796" s="13"/>
      <c r="C796" s="14"/>
      <c r="D796" s="14"/>
      <c r="E796" s="14"/>
      <c r="F796" s="14"/>
      <c r="G796" s="15"/>
      <c r="H796" s="102"/>
      <c r="I796" s="102"/>
    </row>
    <row r="797" spans="2:9" hidden="1">
      <c r="B797" s="13"/>
      <c r="C797" s="14"/>
      <c r="D797" s="14"/>
      <c r="E797" s="14"/>
      <c r="F797" s="14"/>
      <c r="G797" s="15"/>
      <c r="H797" s="102"/>
      <c r="I797" s="102"/>
    </row>
    <row r="798" spans="2:9" hidden="1">
      <c r="B798" s="13"/>
      <c r="C798" s="14"/>
      <c r="D798" s="14"/>
      <c r="E798" s="14"/>
      <c r="F798" s="14"/>
      <c r="G798" s="15"/>
      <c r="H798" s="102"/>
      <c r="I798" s="102"/>
    </row>
    <row r="799" spans="2:9" hidden="1">
      <c r="B799" s="13"/>
      <c r="C799" s="14"/>
      <c r="D799" s="14"/>
      <c r="E799" s="14"/>
      <c r="F799" s="14"/>
      <c r="G799" s="15"/>
      <c r="H799" s="102"/>
      <c r="I799" s="102"/>
    </row>
    <row r="800" spans="2:9" hidden="1">
      <c r="B800" s="13"/>
      <c r="C800" s="14"/>
      <c r="D800" s="14"/>
      <c r="E800" s="14"/>
      <c r="F800" s="14"/>
      <c r="G800" s="15"/>
      <c r="H800" s="102"/>
      <c r="I800" s="102"/>
    </row>
    <row r="801" spans="2:9" hidden="1">
      <c r="B801" s="13"/>
      <c r="C801" s="14"/>
      <c r="D801" s="14"/>
      <c r="E801" s="14"/>
      <c r="F801" s="14"/>
      <c r="G801" s="15"/>
      <c r="H801" s="102"/>
      <c r="I801" s="102"/>
    </row>
    <row r="802" spans="2:9" hidden="1">
      <c r="B802" s="13"/>
      <c r="C802" s="14"/>
      <c r="D802" s="14"/>
      <c r="E802" s="14"/>
      <c r="F802" s="14"/>
      <c r="G802" s="15"/>
      <c r="H802" s="102"/>
      <c r="I802" s="102"/>
    </row>
    <row r="803" spans="2:9" hidden="1">
      <c r="B803" s="13"/>
      <c r="C803" s="14"/>
      <c r="D803" s="14"/>
      <c r="E803" s="14"/>
      <c r="F803" s="14"/>
      <c r="G803" s="15"/>
      <c r="H803" s="102"/>
      <c r="I803" s="102"/>
    </row>
    <row r="804" spans="2:9" hidden="1">
      <c r="B804" s="13"/>
      <c r="C804" s="14"/>
      <c r="D804" s="14"/>
      <c r="E804" s="14"/>
      <c r="F804" s="14"/>
      <c r="G804" s="15"/>
      <c r="H804" s="102"/>
      <c r="I804" s="102"/>
    </row>
    <row r="805" spans="2:9" hidden="1">
      <c r="B805" s="13"/>
      <c r="C805" s="14"/>
      <c r="D805" s="14"/>
      <c r="E805" s="14"/>
      <c r="F805" s="14"/>
      <c r="G805" s="15"/>
      <c r="H805" s="102"/>
      <c r="I805" s="102"/>
    </row>
    <row r="806" spans="2:9" hidden="1">
      <c r="B806" s="13"/>
      <c r="C806" s="14"/>
      <c r="D806" s="14"/>
      <c r="E806" s="14"/>
      <c r="F806" s="14"/>
      <c r="G806" s="15"/>
      <c r="H806" s="102"/>
      <c r="I806" s="102"/>
    </row>
    <row r="807" spans="2:9" hidden="1">
      <c r="B807" s="13"/>
      <c r="C807" s="14"/>
      <c r="D807" s="14"/>
      <c r="E807" s="14"/>
      <c r="F807" s="14"/>
      <c r="G807" s="15"/>
      <c r="H807" s="102"/>
      <c r="I807" s="102"/>
    </row>
    <row r="808" spans="2:9" hidden="1">
      <c r="B808" s="13"/>
      <c r="C808" s="14"/>
      <c r="D808" s="14"/>
      <c r="E808" s="14"/>
      <c r="F808" s="14"/>
      <c r="G808" s="15"/>
      <c r="H808" s="102"/>
      <c r="I808" s="102"/>
    </row>
    <row r="809" spans="2:9" hidden="1">
      <c r="B809" s="13"/>
      <c r="C809" s="14"/>
      <c r="D809" s="14"/>
      <c r="E809" s="14"/>
      <c r="F809" s="14"/>
      <c r="G809" s="15"/>
      <c r="H809" s="102"/>
      <c r="I809" s="102"/>
    </row>
    <row r="810" spans="2:9" hidden="1">
      <c r="B810" s="13"/>
      <c r="C810" s="14"/>
      <c r="D810" s="14"/>
      <c r="E810" s="14"/>
      <c r="F810" s="14"/>
      <c r="G810" s="15"/>
      <c r="H810" s="102"/>
      <c r="I810" s="102"/>
    </row>
    <row r="811" spans="2:9" hidden="1">
      <c r="B811" s="13"/>
      <c r="C811" s="14"/>
      <c r="D811" s="14"/>
      <c r="E811" s="14"/>
      <c r="F811" s="14"/>
      <c r="G811" s="15"/>
      <c r="H811" s="102"/>
      <c r="I811" s="102"/>
    </row>
    <row r="812" spans="2:9" hidden="1">
      <c r="B812" s="13"/>
      <c r="C812" s="14"/>
      <c r="D812" s="14"/>
      <c r="E812" s="14"/>
      <c r="F812" s="14"/>
      <c r="G812" s="15"/>
      <c r="H812" s="102"/>
      <c r="I812" s="102"/>
    </row>
    <row r="813" spans="2:9" hidden="1">
      <c r="B813" s="13"/>
      <c r="C813" s="14"/>
      <c r="D813" s="14"/>
      <c r="E813" s="14"/>
      <c r="F813" s="14"/>
      <c r="G813" s="15"/>
      <c r="H813" s="102"/>
      <c r="I813" s="102"/>
    </row>
    <row r="814" spans="2:9" hidden="1">
      <c r="B814" s="13"/>
      <c r="C814" s="14"/>
      <c r="D814" s="14"/>
      <c r="E814" s="14"/>
      <c r="F814" s="14"/>
      <c r="G814" s="15"/>
      <c r="H814" s="102"/>
      <c r="I814" s="102"/>
    </row>
    <row r="815" spans="2:9" hidden="1">
      <c r="B815" s="13"/>
      <c r="C815" s="14"/>
      <c r="D815" s="14"/>
      <c r="E815" s="14"/>
      <c r="F815" s="14"/>
      <c r="G815" s="15"/>
      <c r="H815" s="102"/>
      <c r="I815" s="102"/>
    </row>
    <row r="816" spans="2:9" hidden="1">
      <c r="B816" s="13"/>
      <c r="C816" s="14"/>
      <c r="D816" s="14"/>
      <c r="E816" s="14"/>
      <c r="F816" s="14"/>
      <c r="G816" s="15"/>
      <c r="H816" s="102"/>
      <c r="I816" s="102"/>
    </row>
    <row r="817" spans="2:9" hidden="1">
      <c r="B817" s="13"/>
      <c r="C817" s="14"/>
      <c r="D817" s="14"/>
      <c r="E817" s="14"/>
      <c r="F817" s="14"/>
      <c r="G817" s="15"/>
      <c r="H817" s="102"/>
      <c r="I817" s="102"/>
    </row>
    <row r="818" spans="2:9" hidden="1">
      <c r="B818" s="13"/>
      <c r="C818" s="14"/>
      <c r="D818" s="14"/>
      <c r="E818" s="14"/>
      <c r="F818" s="14"/>
      <c r="G818" s="15"/>
      <c r="H818" s="102"/>
      <c r="I818" s="102"/>
    </row>
    <row r="819" spans="2:9" hidden="1">
      <c r="B819" s="13"/>
      <c r="C819" s="14"/>
      <c r="D819" s="14"/>
      <c r="E819" s="14"/>
      <c r="F819" s="14"/>
      <c r="G819" s="15"/>
      <c r="H819" s="102"/>
      <c r="I819" s="102"/>
    </row>
    <row r="820" spans="2:9" hidden="1">
      <c r="B820" s="13"/>
      <c r="C820" s="14"/>
      <c r="D820" s="14"/>
      <c r="E820" s="14"/>
      <c r="F820" s="14"/>
      <c r="G820" s="15"/>
      <c r="H820" s="102"/>
      <c r="I820" s="102"/>
    </row>
    <row r="821" spans="2:9" hidden="1">
      <c r="B821" s="13"/>
      <c r="C821" s="14"/>
      <c r="D821" s="14"/>
      <c r="E821" s="14"/>
      <c r="F821" s="14"/>
      <c r="G821" s="15"/>
      <c r="H821" s="102"/>
      <c r="I821" s="102"/>
    </row>
    <row r="822" spans="2:9" hidden="1">
      <c r="B822" s="13"/>
      <c r="C822" s="14"/>
      <c r="D822" s="14"/>
      <c r="E822" s="14"/>
      <c r="F822" s="14"/>
      <c r="G822" s="15"/>
      <c r="H822" s="102"/>
      <c r="I822" s="102"/>
    </row>
    <row r="823" spans="2:9" hidden="1">
      <c r="B823" s="13"/>
      <c r="C823" s="14"/>
      <c r="D823" s="14"/>
      <c r="E823" s="14"/>
      <c r="F823" s="14"/>
      <c r="G823" s="15"/>
      <c r="H823" s="102"/>
      <c r="I823" s="102"/>
    </row>
    <row r="824" spans="2:9" hidden="1">
      <c r="B824" s="13"/>
      <c r="C824" s="14"/>
      <c r="D824" s="14"/>
      <c r="E824" s="14"/>
      <c r="F824" s="14"/>
      <c r="G824" s="15"/>
      <c r="H824" s="102"/>
      <c r="I824" s="102"/>
    </row>
    <row r="825" spans="2:9" hidden="1">
      <c r="B825" s="13"/>
      <c r="C825" s="14"/>
      <c r="D825" s="14"/>
      <c r="E825" s="14"/>
      <c r="F825" s="14"/>
      <c r="G825" s="15"/>
      <c r="H825" s="102"/>
      <c r="I825" s="102"/>
    </row>
    <row r="826" spans="2:9" hidden="1">
      <c r="B826" s="13"/>
      <c r="C826" s="14"/>
      <c r="D826" s="14"/>
      <c r="E826" s="14"/>
      <c r="F826" s="14"/>
      <c r="G826" s="15"/>
      <c r="H826" s="102"/>
      <c r="I826" s="102"/>
    </row>
    <row r="827" spans="2:9" hidden="1">
      <c r="B827" s="13"/>
      <c r="C827" s="14"/>
      <c r="D827" s="14"/>
      <c r="E827" s="14"/>
      <c r="F827" s="14"/>
      <c r="G827" s="15"/>
      <c r="H827" s="102"/>
      <c r="I827" s="102"/>
    </row>
    <row r="828" spans="2:9" hidden="1">
      <c r="B828" s="13"/>
      <c r="C828" s="14"/>
      <c r="D828" s="14"/>
      <c r="E828" s="14"/>
      <c r="F828" s="14"/>
      <c r="G828" s="15"/>
      <c r="H828" s="102"/>
      <c r="I828" s="102"/>
    </row>
    <row r="829" spans="2:9" hidden="1">
      <c r="B829" s="13"/>
      <c r="C829" s="14"/>
      <c r="D829" s="14"/>
      <c r="E829" s="14"/>
      <c r="F829" s="14"/>
      <c r="G829" s="15"/>
      <c r="H829" s="102"/>
      <c r="I829" s="102"/>
    </row>
    <row r="830" spans="2:9" hidden="1">
      <c r="B830" s="13"/>
      <c r="C830" s="14"/>
      <c r="D830" s="14"/>
      <c r="E830" s="14"/>
      <c r="F830" s="14"/>
      <c r="G830" s="15"/>
      <c r="H830" s="102"/>
      <c r="I830" s="102"/>
    </row>
    <row r="831" spans="2:9" hidden="1">
      <c r="B831" s="13"/>
      <c r="C831" s="14"/>
      <c r="D831" s="14"/>
      <c r="E831" s="14"/>
      <c r="F831" s="14"/>
      <c r="G831" s="15"/>
      <c r="H831" s="102"/>
      <c r="I831" s="102"/>
    </row>
    <row r="832" spans="2:9" hidden="1">
      <c r="B832" s="13"/>
      <c r="C832" s="14"/>
      <c r="D832" s="14"/>
      <c r="E832" s="14"/>
      <c r="F832" s="14"/>
      <c r="G832" s="15"/>
      <c r="H832" s="102"/>
      <c r="I832" s="102"/>
    </row>
    <row r="833" spans="2:9" hidden="1">
      <c r="B833" s="13"/>
      <c r="C833" s="14"/>
      <c r="D833" s="14"/>
      <c r="E833" s="14"/>
      <c r="F833" s="14"/>
      <c r="G833" s="15"/>
      <c r="H833" s="102"/>
      <c r="I833" s="102"/>
    </row>
    <row r="834" spans="2:9" hidden="1">
      <c r="B834" s="13"/>
      <c r="C834" s="14"/>
      <c r="D834" s="14"/>
      <c r="E834" s="14"/>
      <c r="F834" s="14"/>
      <c r="G834" s="15"/>
      <c r="H834" s="102"/>
      <c r="I834" s="102"/>
    </row>
    <row r="835" spans="2:9" hidden="1">
      <c r="B835" s="13"/>
      <c r="C835" s="14"/>
      <c r="D835" s="14"/>
      <c r="E835" s="14"/>
      <c r="F835" s="14"/>
      <c r="G835" s="15"/>
      <c r="H835" s="102"/>
      <c r="I835" s="102"/>
    </row>
    <row r="836" spans="2:9" hidden="1">
      <c r="B836" s="13"/>
      <c r="C836" s="14"/>
      <c r="D836" s="14"/>
      <c r="E836" s="14"/>
      <c r="F836" s="14"/>
      <c r="G836" s="15"/>
      <c r="H836" s="102"/>
      <c r="I836" s="102"/>
    </row>
    <row r="837" spans="2:9" hidden="1">
      <c r="B837" s="13"/>
      <c r="C837" s="14"/>
      <c r="D837" s="14"/>
      <c r="E837" s="14"/>
      <c r="F837" s="14"/>
      <c r="G837" s="15"/>
      <c r="H837" s="102"/>
      <c r="I837" s="102"/>
    </row>
    <row r="838" spans="2:9" hidden="1">
      <c r="B838" s="13"/>
      <c r="C838" s="14"/>
      <c r="D838" s="14"/>
      <c r="E838" s="14"/>
      <c r="F838" s="14"/>
      <c r="G838" s="15"/>
      <c r="H838" s="102"/>
      <c r="I838" s="102"/>
    </row>
    <row r="839" spans="2:9" hidden="1">
      <c r="B839" s="13"/>
      <c r="C839" s="14"/>
      <c r="D839" s="14"/>
      <c r="E839" s="14"/>
      <c r="F839" s="14"/>
      <c r="G839" s="15"/>
      <c r="H839" s="102"/>
      <c r="I839" s="102"/>
    </row>
    <row r="840" spans="2:9" hidden="1">
      <c r="B840" s="13"/>
      <c r="C840" s="14"/>
      <c r="D840" s="14"/>
      <c r="E840" s="14"/>
      <c r="F840" s="14"/>
      <c r="G840" s="15"/>
      <c r="H840" s="102"/>
      <c r="I840" s="102"/>
    </row>
    <row r="841" spans="2:9" hidden="1">
      <c r="B841" s="13"/>
      <c r="C841" s="14"/>
      <c r="D841" s="14"/>
      <c r="E841" s="14"/>
      <c r="F841" s="14"/>
      <c r="G841" s="15"/>
      <c r="H841" s="102"/>
      <c r="I841" s="102"/>
    </row>
    <row r="842" spans="2:9" hidden="1">
      <c r="B842" s="13"/>
      <c r="C842" s="14"/>
      <c r="D842" s="14"/>
      <c r="E842" s="14"/>
      <c r="F842" s="14"/>
      <c r="G842" s="15"/>
      <c r="H842" s="102"/>
      <c r="I842" s="102"/>
    </row>
    <row r="843" spans="2:9" hidden="1">
      <c r="B843" s="13"/>
      <c r="C843" s="14"/>
      <c r="D843" s="14"/>
      <c r="E843" s="14"/>
      <c r="F843" s="14"/>
      <c r="G843" s="15"/>
      <c r="H843" s="102"/>
      <c r="I843" s="102"/>
    </row>
    <row r="844" spans="2:9" hidden="1">
      <c r="B844" s="13"/>
      <c r="C844" s="14"/>
      <c r="D844" s="14"/>
      <c r="E844" s="14"/>
      <c r="F844" s="14"/>
      <c r="G844" s="15"/>
      <c r="H844" s="102"/>
      <c r="I844" s="102"/>
    </row>
    <row r="845" spans="2:9" hidden="1">
      <c r="B845" s="13"/>
      <c r="C845" s="14"/>
      <c r="D845" s="14"/>
      <c r="E845" s="14"/>
      <c r="F845" s="14"/>
      <c r="G845" s="15"/>
      <c r="H845" s="102"/>
      <c r="I845" s="102"/>
    </row>
    <row r="846" spans="2:9" hidden="1">
      <c r="B846" s="13"/>
      <c r="C846" s="14"/>
      <c r="D846" s="14"/>
      <c r="E846" s="14"/>
      <c r="F846" s="14"/>
      <c r="G846" s="15"/>
      <c r="H846" s="102"/>
      <c r="I846" s="102"/>
    </row>
    <row r="847" spans="2:9" hidden="1">
      <c r="B847" s="13"/>
      <c r="C847" s="14"/>
      <c r="D847" s="14"/>
      <c r="E847" s="14"/>
      <c r="F847" s="14"/>
      <c r="G847" s="15"/>
      <c r="H847" s="102"/>
      <c r="I847" s="102"/>
    </row>
    <row r="848" spans="2:9" hidden="1">
      <c r="B848" s="13"/>
      <c r="C848" s="14"/>
      <c r="D848" s="14"/>
      <c r="E848" s="14"/>
      <c r="F848" s="14"/>
      <c r="G848" s="15"/>
      <c r="H848" s="102"/>
      <c r="I848" s="102"/>
    </row>
    <row r="849" spans="2:9" hidden="1">
      <c r="B849" s="13"/>
      <c r="C849" s="14"/>
      <c r="D849" s="14"/>
      <c r="E849" s="14"/>
      <c r="F849" s="14"/>
      <c r="G849" s="15"/>
      <c r="H849" s="102"/>
      <c r="I849" s="102"/>
    </row>
    <row r="850" spans="2:9" hidden="1">
      <c r="B850" s="13"/>
      <c r="C850" s="14"/>
      <c r="D850" s="14"/>
      <c r="E850" s="14"/>
      <c r="F850" s="14"/>
      <c r="G850" s="15"/>
      <c r="H850" s="102"/>
      <c r="I850" s="102"/>
    </row>
    <row r="851" spans="2:9" hidden="1">
      <c r="B851" s="13"/>
      <c r="C851" s="14"/>
      <c r="D851" s="14"/>
      <c r="E851" s="14"/>
      <c r="F851" s="14"/>
      <c r="G851" s="15"/>
      <c r="H851" s="102"/>
      <c r="I851" s="102"/>
    </row>
    <row r="852" spans="2:9" hidden="1">
      <c r="B852" s="13"/>
      <c r="C852" s="14"/>
      <c r="D852" s="14"/>
      <c r="E852" s="14"/>
      <c r="F852" s="14"/>
      <c r="G852" s="15"/>
      <c r="H852" s="102"/>
      <c r="I852" s="102"/>
    </row>
    <row r="853" spans="2:9" hidden="1">
      <c r="B853" s="13"/>
      <c r="C853" s="14"/>
      <c r="D853" s="14"/>
      <c r="E853" s="14"/>
      <c r="F853" s="14"/>
      <c r="G853" s="15"/>
      <c r="H853" s="102"/>
      <c r="I853" s="102"/>
    </row>
    <row r="854" spans="2:9" hidden="1">
      <c r="B854" s="13"/>
      <c r="C854" s="14"/>
      <c r="D854" s="14"/>
      <c r="E854" s="14"/>
      <c r="F854" s="14"/>
      <c r="G854" s="15"/>
      <c r="H854" s="102"/>
      <c r="I854" s="102"/>
    </row>
    <row r="855" spans="2:9" hidden="1">
      <c r="B855" s="13"/>
      <c r="C855" s="14"/>
      <c r="D855" s="14"/>
      <c r="E855" s="14"/>
      <c r="F855" s="14"/>
      <c r="G855" s="15"/>
      <c r="H855" s="102"/>
      <c r="I855" s="102"/>
    </row>
    <row r="856" spans="2:9" hidden="1">
      <c r="B856" s="13"/>
      <c r="C856" s="14"/>
      <c r="D856" s="14"/>
      <c r="E856" s="14"/>
      <c r="F856" s="14"/>
      <c r="G856" s="15"/>
      <c r="H856" s="102"/>
      <c r="I856" s="102"/>
    </row>
    <row r="857" spans="2:9" hidden="1">
      <c r="B857" s="13"/>
      <c r="C857" s="14"/>
      <c r="D857" s="14"/>
      <c r="E857" s="14"/>
      <c r="F857" s="14"/>
      <c r="G857" s="15"/>
      <c r="H857" s="102"/>
      <c r="I857" s="102"/>
    </row>
    <row r="858" spans="2:9" hidden="1">
      <c r="B858" s="13"/>
      <c r="C858" s="14"/>
      <c r="D858" s="14"/>
      <c r="E858" s="14"/>
      <c r="F858" s="14"/>
      <c r="G858" s="15"/>
      <c r="H858" s="102"/>
      <c r="I858" s="102"/>
    </row>
    <row r="859" spans="2:9" hidden="1">
      <c r="B859" s="13"/>
      <c r="C859" s="14"/>
      <c r="D859" s="14"/>
      <c r="E859" s="14"/>
      <c r="F859" s="14"/>
      <c r="G859" s="15"/>
      <c r="H859" s="102"/>
      <c r="I859" s="102"/>
    </row>
    <row r="860" spans="2:9" hidden="1">
      <c r="B860" s="13"/>
      <c r="C860" s="14"/>
      <c r="D860" s="14"/>
      <c r="E860" s="14"/>
      <c r="F860" s="14"/>
      <c r="G860" s="15"/>
      <c r="H860" s="102"/>
      <c r="I860" s="102"/>
    </row>
    <row r="861" spans="2:9" hidden="1">
      <c r="B861" s="13"/>
      <c r="C861" s="14"/>
      <c r="D861" s="14"/>
      <c r="E861" s="14"/>
      <c r="F861" s="14"/>
      <c r="G861" s="15"/>
      <c r="H861" s="102"/>
      <c r="I861" s="102"/>
    </row>
    <row r="862" spans="2:9" hidden="1">
      <c r="B862" s="13"/>
      <c r="C862" s="14"/>
      <c r="D862" s="14"/>
      <c r="E862" s="14"/>
      <c r="F862" s="14"/>
      <c r="G862" s="15"/>
      <c r="H862" s="102"/>
      <c r="I862" s="102"/>
    </row>
    <row r="863" spans="2:9" hidden="1">
      <c r="B863" s="13"/>
      <c r="C863" s="14"/>
      <c r="D863" s="14"/>
      <c r="E863" s="14"/>
      <c r="F863" s="14"/>
      <c r="G863" s="15"/>
      <c r="H863" s="102"/>
      <c r="I863" s="102"/>
    </row>
    <row r="864" spans="2:9" hidden="1">
      <c r="B864" s="13"/>
      <c r="C864" s="14"/>
      <c r="D864" s="14"/>
      <c r="E864" s="14"/>
      <c r="F864" s="14"/>
      <c r="G864" s="15"/>
      <c r="H864" s="102"/>
      <c r="I864" s="102"/>
    </row>
    <row r="865" spans="2:9" hidden="1">
      <c r="B865" s="13"/>
      <c r="C865" s="14"/>
      <c r="D865" s="14"/>
      <c r="E865" s="14"/>
      <c r="F865" s="14"/>
      <c r="G865" s="15"/>
      <c r="H865" s="102"/>
      <c r="I865" s="102"/>
    </row>
    <row r="866" spans="2:9" hidden="1">
      <c r="B866" s="13"/>
      <c r="C866" s="14"/>
      <c r="D866" s="14"/>
      <c r="E866" s="14"/>
      <c r="F866" s="14"/>
      <c r="G866" s="15"/>
      <c r="H866" s="102"/>
      <c r="I866" s="102"/>
    </row>
    <row r="867" spans="2:9" hidden="1">
      <c r="B867" s="13"/>
      <c r="C867" s="14"/>
      <c r="D867" s="14"/>
      <c r="E867" s="14"/>
      <c r="F867" s="14"/>
      <c r="G867" s="15"/>
      <c r="H867" s="102"/>
      <c r="I867" s="102"/>
    </row>
    <row r="868" spans="2:9" hidden="1">
      <c r="B868" s="13"/>
      <c r="C868" s="14"/>
      <c r="D868" s="14"/>
      <c r="E868" s="14"/>
      <c r="F868" s="14"/>
      <c r="G868" s="15"/>
      <c r="H868" s="102"/>
      <c r="I868" s="102"/>
    </row>
    <row r="869" spans="2:9" hidden="1">
      <c r="B869" s="13"/>
      <c r="C869" s="14"/>
      <c r="D869" s="14"/>
      <c r="E869" s="14"/>
      <c r="F869" s="14"/>
      <c r="G869" s="15"/>
      <c r="H869" s="102"/>
      <c r="I869" s="102"/>
    </row>
    <row r="870" spans="2:9" hidden="1">
      <c r="B870" s="13"/>
      <c r="C870" s="14"/>
      <c r="D870" s="14"/>
      <c r="E870" s="14"/>
      <c r="F870" s="14"/>
      <c r="G870" s="15"/>
      <c r="H870" s="102"/>
      <c r="I870" s="102"/>
    </row>
    <row r="871" spans="2:9" hidden="1">
      <c r="B871" s="13"/>
      <c r="C871" s="14"/>
      <c r="D871" s="14"/>
      <c r="E871" s="14"/>
      <c r="F871" s="14"/>
      <c r="G871" s="15"/>
      <c r="H871" s="102"/>
      <c r="I871" s="102"/>
    </row>
    <row r="872" spans="2:9" hidden="1">
      <c r="B872" s="13"/>
      <c r="C872" s="14"/>
      <c r="D872" s="14"/>
      <c r="E872" s="14"/>
      <c r="F872" s="14"/>
      <c r="G872" s="15"/>
      <c r="H872" s="102"/>
      <c r="I872" s="102"/>
    </row>
    <row r="873" spans="2:9" hidden="1">
      <c r="B873" s="13"/>
      <c r="C873" s="14"/>
      <c r="D873" s="14"/>
      <c r="E873" s="14"/>
      <c r="F873" s="14"/>
      <c r="G873" s="15"/>
      <c r="H873" s="102"/>
      <c r="I873" s="102"/>
    </row>
    <row r="874" spans="2:9" hidden="1">
      <c r="B874" s="13"/>
      <c r="C874" s="14"/>
      <c r="D874" s="14"/>
      <c r="E874" s="14"/>
      <c r="F874" s="14"/>
      <c r="G874" s="15"/>
      <c r="H874" s="102"/>
      <c r="I874" s="102"/>
    </row>
    <row r="875" spans="2:9" hidden="1">
      <c r="B875" s="13"/>
      <c r="C875" s="14"/>
      <c r="D875" s="14"/>
      <c r="E875" s="14"/>
      <c r="F875" s="14"/>
      <c r="G875" s="15"/>
      <c r="H875" s="102"/>
      <c r="I875" s="102"/>
    </row>
    <row r="876" spans="2:9" hidden="1">
      <c r="B876" s="13"/>
      <c r="C876" s="14"/>
      <c r="D876" s="14"/>
      <c r="E876" s="14"/>
      <c r="F876" s="14"/>
      <c r="G876" s="15"/>
      <c r="H876" s="102"/>
      <c r="I876" s="102"/>
    </row>
    <row r="877" spans="2:9" hidden="1">
      <c r="B877" s="13"/>
      <c r="C877" s="14"/>
      <c r="D877" s="14"/>
      <c r="E877" s="14"/>
      <c r="F877" s="14"/>
      <c r="G877" s="15"/>
      <c r="H877" s="102"/>
      <c r="I877" s="102"/>
    </row>
    <row r="878" spans="2:9" hidden="1">
      <c r="B878" s="13"/>
      <c r="C878" s="14"/>
      <c r="D878" s="14"/>
      <c r="E878" s="14"/>
      <c r="F878" s="14"/>
      <c r="G878" s="15"/>
      <c r="H878" s="102"/>
      <c r="I878" s="102"/>
    </row>
    <row r="879" spans="2:9" hidden="1">
      <c r="B879" s="13"/>
      <c r="C879" s="14"/>
      <c r="D879" s="14"/>
      <c r="E879" s="14"/>
      <c r="F879" s="14"/>
      <c r="G879" s="15"/>
      <c r="H879" s="102"/>
      <c r="I879" s="102"/>
    </row>
    <row r="880" spans="2:9" hidden="1">
      <c r="B880" s="13"/>
      <c r="C880" s="14"/>
      <c r="D880" s="14"/>
      <c r="E880" s="14"/>
      <c r="F880" s="14"/>
      <c r="G880" s="15"/>
      <c r="H880" s="102"/>
      <c r="I880" s="102"/>
    </row>
    <row r="881" spans="2:9" hidden="1">
      <c r="B881" s="13"/>
      <c r="C881" s="14"/>
      <c r="D881" s="14"/>
      <c r="E881" s="14"/>
      <c r="F881" s="14"/>
      <c r="G881" s="15"/>
      <c r="H881" s="102"/>
      <c r="I881" s="102"/>
    </row>
    <row r="882" spans="2:9" hidden="1">
      <c r="B882" s="13"/>
      <c r="C882" s="14"/>
      <c r="D882" s="14"/>
      <c r="E882" s="14"/>
      <c r="F882" s="14"/>
      <c r="G882" s="15"/>
      <c r="H882" s="102"/>
      <c r="I882" s="102"/>
    </row>
    <row r="883" spans="2:9" hidden="1">
      <c r="B883" s="13"/>
      <c r="C883" s="14"/>
      <c r="D883" s="14"/>
      <c r="E883" s="14"/>
      <c r="F883" s="14"/>
      <c r="G883" s="15"/>
      <c r="H883" s="102"/>
      <c r="I883" s="102"/>
    </row>
    <row r="884" spans="2:9" hidden="1">
      <c r="B884" s="13"/>
      <c r="C884" s="14"/>
      <c r="D884" s="14"/>
      <c r="E884" s="14"/>
      <c r="F884" s="14"/>
      <c r="G884" s="15"/>
      <c r="H884" s="102"/>
      <c r="I884" s="102"/>
    </row>
    <row r="885" spans="2:9" hidden="1">
      <c r="B885" s="13"/>
      <c r="C885" s="14"/>
      <c r="D885" s="14"/>
      <c r="E885" s="14"/>
      <c r="F885" s="14"/>
      <c r="G885" s="15"/>
      <c r="H885" s="102"/>
      <c r="I885" s="102"/>
    </row>
    <row r="886" spans="2:9" hidden="1">
      <c r="B886" s="13"/>
      <c r="C886" s="14"/>
      <c r="D886" s="14"/>
      <c r="E886" s="14"/>
      <c r="F886" s="14"/>
      <c r="G886" s="15"/>
      <c r="H886" s="102"/>
      <c r="I886" s="102"/>
    </row>
    <row r="887" spans="2:9" hidden="1">
      <c r="B887" s="13"/>
      <c r="C887" s="14"/>
      <c r="D887" s="14"/>
      <c r="E887" s="14"/>
      <c r="F887" s="14"/>
      <c r="G887" s="15"/>
      <c r="H887" s="102"/>
      <c r="I887" s="102"/>
    </row>
    <row r="888" spans="2:9" hidden="1">
      <c r="B888" s="13"/>
      <c r="C888" s="14"/>
      <c r="D888" s="14"/>
      <c r="E888" s="14"/>
      <c r="F888" s="14"/>
      <c r="G888" s="15"/>
      <c r="H888" s="102"/>
      <c r="I888" s="102"/>
    </row>
    <row r="889" spans="2:9" hidden="1">
      <c r="B889" s="13"/>
      <c r="C889" s="14"/>
      <c r="D889" s="14"/>
      <c r="E889" s="14"/>
      <c r="F889" s="14"/>
      <c r="G889" s="15"/>
      <c r="H889" s="102"/>
      <c r="I889" s="102"/>
    </row>
    <row r="890" spans="2:9" hidden="1">
      <c r="B890" s="13"/>
      <c r="C890" s="14"/>
      <c r="D890" s="14"/>
      <c r="E890" s="14"/>
      <c r="F890" s="14"/>
      <c r="G890" s="15"/>
      <c r="H890" s="102"/>
      <c r="I890" s="102"/>
    </row>
    <row r="891" spans="2:9" hidden="1">
      <c r="B891" s="13"/>
      <c r="C891" s="14"/>
      <c r="D891" s="14"/>
      <c r="E891" s="14"/>
      <c r="F891" s="14"/>
      <c r="G891" s="15"/>
      <c r="H891" s="102"/>
      <c r="I891" s="102"/>
    </row>
    <row r="892" spans="2:9" hidden="1">
      <c r="B892" s="13"/>
      <c r="C892" s="14"/>
      <c r="D892" s="14"/>
      <c r="E892" s="14"/>
      <c r="F892" s="14"/>
      <c r="G892" s="15"/>
      <c r="H892" s="102"/>
      <c r="I892" s="102"/>
    </row>
    <row r="893" spans="2:9" hidden="1">
      <c r="B893" s="13"/>
      <c r="C893" s="14"/>
      <c r="D893" s="14"/>
      <c r="E893" s="14"/>
      <c r="F893" s="14"/>
      <c r="G893" s="15"/>
      <c r="H893" s="102"/>
      <c r="I893" s="102"/>
    </row>
    <row r="894" spans="2:9" hidden="1">
      <c r="B894" s="13"/>
      <c r="C894" s="14"/>
      <c r="D894" s="14"/>
      <c r="E894" s="14"/>
      <c r="F894" s="14"/>
      <c r="G894" s="15"/>
      <c r="H894" s="102"/>
      <c r="I894" s="102"/>
    </row>
    <row r="895" spans="2:9" hidden="1">
      <c r="B895" s="13"/>
      <c r="C895" s="14"/>
      <c r="D895" s="14"/>
      <c r="E895" s="14"/>
      <c r="F895" s="14"/>
      <c r="G895" s="15"/>
      <c r="H895" s="102"/>
      <c r="I895" s="102"/>
    </row>
    <row r="896" spans="2:9" hidden="1">
      <c r="B896" s="13"/>
      <c r="C896" s="14"/>
      <c r="D896" s="14"/>
      <c r="E896" s="14"/>
      <c r="F896" s="14"/>
      <c r="G896" s="15"/>
      <c r="H896" s="102"/>
      <c r="I896" s="102"/>
    </row>
    <row r="897" spans="2:9" hidden="1">
      <c r="B897" s="13"/>
      <c r="C897" s="14"/>
      <c r="D897" s="14"/>
      <c r="E897" s="14"/>
      <c r="F897" s="14"/>
      <c r="G897" s="15"/>
      <c r="H897" s="102"/>
      <c r="I897" s="102"/>
    </row>
    <row r="898" spans="2:9" hidden="1">
      <c r="B898" s="13"/>
      <c r="C898" s="14"/>
      <c r="D898" s="14"/>
      <c r="E898" s="14"/>
      <c r="F898" s="14"/>
      <c r="G898" s="15"/>
      <c r="H898" s="102"/>
      <c r="I898" s="102"/>
    </row>
    <row r="899" spans="2:9" hidden="1">
      <c r="B899" s="13"/>
      <c r="C899" s="14"/>
      <c r="D899" s="14"/>
      <c r="E899" s="14"/>
      <c r="F899" s="14"/>
      <c r="G899" s="15"/>
      <c r="H899" s="102"/>
      <c r="I899" s="102"/>
    </row>
    <row r="900" spans="2:9" hidden="1">
      <c r="B900" s="13"/>
      <c r="C900" s="14"/>
      <c r="D900" s="14"/>
      <c r="E900" s="14"/>
      <c r="F900" s="14"/>
      <c r="G900" s="15"/>
      <c r="H900" s="102"/>
      <c r="I900" s="102"/>
    </row>
    <row r="901" spans="2:9" hidden="1">
      <c r="B901" s="13"/>
      <c r="C901" s="14"/>
      <c r="D901" s="14"/>
      <c r="E901" s="14"/>
      <c r="F901" s="14"/>
      <c r="G901" s="15"/>
      <c r="H901" s="102"/>
      <c r="I901" s="102"/>
    </row>
    <row r="902" spans="2:9" hidden="1">
      <c r="B902" s="13"/>
      <c r="C902" s="14"/>
      <c r="D902" s="14"/>
      <c r="E902" s="14"/>
      <c r="F902" s="14"/>
      <c r="G902" s="15"/>
      <c r="H902" s="102"/>
      <c r="I902" s="102"/>
    </row>
    <row r="903" spans="2:9" hidden="1">
      <c r="B903" s="13"/>
      <c r="C903" s="14"/>
      <c r="D903" s="14"/>
      <c r="E903" s="14"/>
      <c r="F903" s="14"/>
      <c r="G903" s="15"/>
      <c r="H903" s="102"/>
      <c r="I903" s="102"/>
    </row>
    <row r="904" spans="2:9" hidden="1">
      <c r="B904" s="13"/>
      <c r="C904" s="14"/>
      <c r="D904" s="14"/>
      <c r="E904" s="14"/>
      <c r="F904" s="14"/>
      <c r="G904" s="15"/>
      <c r="H904" s="102"/>
      <c r="I904" s="102"/>
    </row>
    <row r="905" spans="2:9" hidden="1">
      <c r="B905" s="13"/>
      <c r="C905" s="14"/>
      <c r="D905" s="14"/>
      <c r="E905" s="14"/>
      <c r="F905" s="14"/>
      <c r="G905" s="15"/>
      <c r="H905" s="102"/>
      <c r="I905" s="102"/>
    </row>
    <row r="906" spans="2:9" hidden="1">
      <c r="B906" s="13"/>
      <c r="C906" s="14"/>
      <c r="D906" s="14"/>
      <c r="E906" s="14"/>
      <c r="F906" s="14"/>
      <c r="G906" s="15"/>
      <c r="H906" s="102"/>
      <c r="I906" s="102"/>
    </row>
    <row r="907" spans="2:9" hidden="1">
      <c r="B907" s="13"/>
      <c r="C907" s="14"/>
      <c r="D907" s="14"/>
      <c r="E907" s="14"/>
      <c r="F907" s="14"/>
      <c r="G907" s="15"/>
      <c r="H907" s="102"/>
      <c r="I907" s="102"/>
    </row>
    <row r="908" spans="2:9" hidden="1">
      <c r="B908" s="13"/>
      <c r="C908" s="14"/>
      <c r="D908" s="14"/>
      <c r="E908" s="14"/>
      <c r="F908" s="14"/>
      <c r="G908" s="15"/>
      <c r="H908" s="102"/>
      <c r="I908" s="102"/>
    </row>
    <row r="909" spans="2:9" hidden="1">
      <c r="B909" s="13"/>
      <c r="C909" s="14"/>
      <c r="D909" s="14"/>
      <c r="E909" s="14"/>
      <c r="F909" s="14"/>
      <c r="G909" s="15"/>
      <c r="H909" s="102"/>
      <c r="I909" s="102"/>
    </row>
    <row r="910" spans="2:9" hidden="1">
      <c r="B910" s="13"/>
      <c r="C910" s="14"/>
      <c r="D910" s="14"/>
      <c r="E910" s="14"/>
      <c r="F910" s="14"/>
      <c r="G910" s="15"/>
      <c r="H910" s="102"/>
      <c r="I910" s="102"/>
    </row>
    <row r="911" spans="2:9" hidden="1">
      <c r="B911" s="13"/>
      <c r="C911" s="14"/>
      <c r="D911" s="14"/>
      <c r="E911" s="14"/>
      <c r="F911" s="14"/>
      <c r="G911" s="15"/>
      <c r="H911" s="102"/>
      <c r="I911" s="102"/>
    </row>
    <row r="912" spans="2:9" hidden="1">
      <c r="B912" s="13"/>
      <c r="C912" s="14"/>
      <c r="D912" s="14"/>
      <c r="E912" s="14"/>
      <c r="F912" s="14"/>
      <c r="G912" s="15"/>
      <c r="H912" s="102"/>
      <c r="I912" s="102"/>
    </row>
    <row r="913" spans="2:9" hidden="1">
      <c r="B913" s="13"/>
      <c r="C913" s="14"/>
      <c r="D913" s="14"/>
      <c r="E913" s="14"/>
      <c r="F913" s="14"/>
      <c r="G913" s="15"/>
      <c r="H913" s="102"/>
      <c r="I913" s="102"/>
    </row>
    <row r="914" spans="2:9" hidden="1">
      <c r="B914" s="13"/>
      <c r="C914" s="14"/>
      <c r="D914" s="14"/>
      <c r="E914" s="14"/>
      <c r="F914" s="14"/>
      <c r="G914" s="15"/>
      <c r="H914" s="102"/>
      <c r="I914" s="102"/>
    </row>
    <row r="915" spans="2:9" hidden="1">
      <c r="B915" s="13"/>
      <c r="C915" s="14"/>
      <c r="D915" s="14"/>
      <c r="E915" s="14"/>
      <c r="F915" s="14"/>
      <c r="G915" s="15"/>
      <c r="H915" s="102"/>
      <c r="I915" s="102"/>
    </row>
    <row r="916" spans="2:9" hidden="1">
      <c r="B916" s="13"/>
      <c r="C916" s="14"/>
      <c r="D916" s="14"/>
      <c r="E916" s="14"/>
      <c r="F916" s="14"/>
      <c r="G916" s="15"/>
      <c r="H916" s="102"/>
      <c r="I916" s="102"/>
    </row>
    <row r="917" spans="2:9" hidden="1">
      <c r="B917" s="13"/>
      <c r="C917" s="14"/>
      <c r="D917" s="14"/>
      <c r="E917" s="14"/>
      <c r="F917" s="14"/>
      <c r="G917" s="15"/>
      <c r="H917" s="102"/>
      <c r="I917" s="102"/>
    </row>
    <row r="918" spans="2:9" hidden="1">
      <c r="B918" s="13"/>
      <c r="C918" s="14"/>
      <c r="D918" s="14"/>
      <c r="E918" s="14"/>
      <c r="F918" s="14"/>
      <c r="G918" s="15"/>
      <c r="H918" s="102"/>
      <c r="I918" s="102"/>
    </row>
    <row r="919" spans="2:9" hidden="1">
      <c r="B919" s="13"/>
      <c r="C919" s="14"/>
      <c r="D919" s="14"/>
      <c r="E919" s="14"/>
      <c r="F919" s="14"/>
      <c r="G919" s="15"/>
      <c r="H919" s="102"/>
      <c r="I919" s="102"/>
    </row>
    <row r="920" spans="2:9" hidden="1">
      <c r="B920" s="13"/>
      <c r="C920" s="14"/>
      <c r="D920" s="14"/>
      <c r="E920" s="14"/>
      <c r="F920" s="14"/>
      <c r="G920" s="15"/>
      <c r="H920" s="102"/>
      <c r="I920" s="102"/>
    </row>
    <row r="921" spans="2:9" hidden="1">
      <c r="B921" s="13"/>
      <c r="C921" s="14"/>
      <c r="D921" s="14"/>
      <c r="E921" s="14"/>
      <c r="F921" s="14"/>
      <c r="G921" s="15"/>
      <c r="H921" s="102"/>
      <c r="I921" s="102"/>
    </row>
    <row r="922" spans="2:9" hidden="1">
      <c r="B922" s="13"/>
      <c r="C922" s="14"/>
      <c r="D922" s="14"/>
      <c r="E922" s="14"/>
      <c r="F922" s="14"/>
      <c r="G922" s="15"/>
      <c r="H922" s="102"/>
      <c r="I922" s="102"/>
    </row>
    <row r="923" spans="2:9" hidden="1">
      <c r="B923" s="13"/>
      <c r="C923" s="14"/>
      <c r="D923" s="14"/>
      <c r="E923" s="14"/>
      <c r="F923" s="14"/>
      <c r="G923" s="15"/>
      <c r="H923" s="102"/>
      <c r="I923" s="102"/>
    </row>
    <row r="924" spans="2:9" hidden="1">
      <c r="B924" s="13"/>
      <c r="C924" s="14"/>
      <c r="D924" s="14"/>
      <c r="E924" s="14"/>
      <c r="F924" s="14"/>
      <c r="G924" s="15"/>
      <c r="H924" s="102"/>
      <c r="I924" s="102"/>
    </row>
    <row r="925" spans="2:9" hidden="1">
      <c r="B925" s="13"/>
      <c r="C925" s="14"/>
      <c r="D925" s="14"/>
      <c r="E925" s="14"/>
      <c r="F925" s="14"/>
      <c r="G925" s="15"/>
      <c r="H925" s="102"/>
      <c r="I925" s="102"/>
    </row>
    <row r="926" spans="2:9" hidden="1">
      <c r="B926" s="13"/>
      <c r="C926" s="14"/>
      <c r="D926" s="14"/>
      <c r="E926" s="14"/>
      <c r="F926" s="14"/>
      <c r="G926" s="15"/>
      <c r="H926" s="102"/>
      <c r="I926" s="102"/>
    </row>
    <row r="927" spans="2:9" hidden="1">
      <c r="B927" s="13"/>
      <c r="C927" s="14"/>
      <c r="D927" s="14"/>
      <c r="E927" s="14"/>
      <c r="F927" s="14"/>
      <c r="G927" s="15"/>
      <c r="H927" s="102"/>
      <c r="I927" s="102"/>
    </row>
    <row r="928" spans="2:9" hidden="1">
      <c r="B928" s="13"/>
      <c r="C928" s="14"/>
      <c r="D928" s="14"/>
      <c r="E928" s="14"/>
      <c r="F928" s="14"/>
      <c r="G928" s="15"/>
      <c r="H928" s="102"/>
      <c r="I928" s="102"/>
    </row>
    <row r="929" spans="2:9" hidden="1">
      <c r="B929" s="13"/>
      <c r="C929" s="14"/>
      <c r="D929" s="14"/>
      <c r="E929" s="14"/>
      <c r="F929" s="14"/>
      <c r="G929" s="15"/>
      <c r="H929" s="102"/>
      <c r="I929" s="102"/>
    </row>
    <row r="930" spans="2:9" hidden="1">
      <c r="B930" s="13"/>
      <c r="C930" s="14"/>
      <c r="D930" s="14"/>
      <c r="E930" s="14"/>
      <c r="F930" s="14"/>
      <c r="G930" s="15"/>
      <c r="H930" s="102"/>
      <c r="I930" s="102"/>
    </row>
    <row r="931" spans="2:9" hidden="1">
      <c r="B931" s="13"/>
      <c r="C931" s="14"/>
      <c r="D931" s="14"/>
      <c r="E931" s="14"/>
      <c r="F931" s="14"/>
      <c r="G931" s="15"/>
      <c r="H931" s="102"/>
      <c r="I931" s="102"/>
    </row>
    <row r="932" spans="2:9" hidden="1">
      <c r="B932" s="13"/>
      <c r="C932" s="14"/>
      <c r="D932" s="14"/>
      <c r="E932" s="14"/>
      <c r="F932" s="14"/>
      <c r="G932" s="15"/>
      <c r="H932" s="102"/>
      <c r="I932" s="102"/>
    </row>
    <row r="933" spans="2:9" hidden="1">
      <c r="B933" s="13"/>
      <c r="C933" s="14"/>
      <c r="D933" s="14"/>
      <c r="E933" s="14"/>
      <c r="F933" s="14"/>
      <c r="G933" s="15"/>
      <c r="H933" s="102"/>
      <c r="I933" s="102"/>
    </row>
    <row r="934" spans="2:9" hidden="1">
      <c r="B934" s="13"/>
      <c r="C934" s="14"/>
      <c r="D934" s="14"/>
      <c r="E934" s="14"/>
      <c r="F934" s="14"/>
      <c r="G934" s="15"/>
      <c r="H934" s="102"/>
      <c r="I934" s="102"/>
    </row>
    <row r="935" spans="2:9" hidden="1">
      <c r="B935" s="13"/>
      <c r="C935" s="14"/>
      <c r="D935" s="14"/>
      <c r="E935" s="14"/>
      <c r="F935" s="14"/>
      <c r="G935" s="15"/>
      <c r="H935" s="102"/>
      <c r="I935" s="102"/>
    </row>
    <row r="936" spans="2:9" hidden="1">
      <c r="B936" s="13"/>
      <c r="C936" s="14"/>
      <c r="D936" s="14"/>
      <c r="E936" s="14"/>
      <c r="F936" s="14"/>
      <c r="G936" s="15"/>
      <c r="H936" s="102"/>
      <c r="I936" s="102"/>
    </row>
    <row r="937" spans="2:9" hidden="1">
      <c r="B937" s="13"/>
      <c r="C937" s="14"/>
      <c r="D937" s="14"/>
      <c r="E937" s="14"/>
      <c r="F937" s="14"/>
      <c r="G937" s="15"/>
      <c r="H937" s="102"/>
      <c r="I937" s="102"/>
    </row>
    <row r="938" spans="2:9" hidden="1">
      <c r="B938" s="13"/>
      <c r="C938" s="14"/>
      <c r="D938" s="14"/>
      <c r="E938" s="14"/>
      <c r="F938" s="14"/>
      <c r="G938" s="15"/>
      <c r="H938" s="102"/>
      <c r="I938" s="102"/>
    </row>
    <row r="939" spans="2:9" hidden="1">
      <c r="B939" s="13"/>
      <c r="C939" s="14"/>
      <c r="D939" s="14"/>
      <c r="E939" s="14"/>
      <c r="F939" s="14"/>
      <c r="G939" s="15"/>
      <c r="H939" s="102"/>
      <c r="I939" s="102"/>
    </row>
    <row r="940" spans="2:9" hidden="1">
      <c r="B940" s="13"/>
      <c r="C940" s="14"/>
      <c r="D940" s="14"/>
      <c r="E940" s="14"/>
      <c r="F940" s="14"/>
      <c r="G940" s="15"/>
      <c r="H940" s="102"/>
      <c r="I940" s="102"/>
    </row>
    <row r="941" spans="2:9" hidden="1">
      <c r="B941" s="13"/>
      <c r="C941" s="14"/>
      <c r="D941" s="14"/>
      <c r="E941" s="14"/>
      <c r="F941" s="14"/>
      <c r="G941" s="15"/>
      <c r="H941" s="102"/>
      <c r="I941" s="102"/>
    </row>
    <row r="942" spans="2:9" hidden="1">
      <c r="B942" s="13"/>
      <c r="C942" s="14"/>
      <c r="D942" s="14"/>
      <c r="E942" s="14"/>
      <c r="F942" s="14"/>
      <c r="G942" s="15"/>
      <c r="H942" s="102"/>
      <c r="I942" s="102"/>
    </row>
    <row r="943" spans="2:9" hidden="1">
      <c r="B943" s="13"/>
      <c r="C943" s="14"/>
      <c r="D943" s="14"/>
      <c r="E943" s="14"/>
      <c r="F943" s="14"/>
      <c r="G943" s="15"/>
      <c r="H943" s="102"/>
      <c r="I943" s="102"/>
    </row>
    <row r="944" spans="2:9" hidden="1">
      <c r="B944" s="13"/>
      <c r="C944" s="14"/>
      <c r="D944" s="14"/>
      <c r="E944" s="14"/>
      <c r="F944" s="14"/>
      <c r="G944" s="15"/>
      <c r="H944" s="102"/>
      <c r="I944" s="102"/>
    </row>
    <row r="945" spans="2:9" hidden="1">
      <c r="B945" s="13"/>
      <c r="C945" s="14"/>
      <c r="D945" s="14"/>
      <c r="E945" s="14"/>
      <c r="F945" s="14"/>
      <c r="G945" s="15"/>
      <c r="H945" s="102"/>
      <c r="I945" s="102"/>
    </row>
    <row r="946" spans="2:9" hidden="1">
      <c r="B946" s="13"/>
      <c r="C946" s="14"/>
      <c r="D946" s="14"/>
      <c r="E946" s="14"/>
      <c r="F946" s="14"/>
      <c r="G946" s="15"/>
      <c r="H946" s="102"/>
      <c r="I946" s="102"/>
    </row>
    <row r="947" spans="2:9" hidden="1">
      <c r="B947" s="13"/>
      <c r="C947" s="14"/>
      <c r="D947" s="14"/>
      <c r="E947" s="14"/>
      <c r="F947" s="14"/>
      <c r="G947" s="15"/>
      <c r="H947" s="102"/>
      <c r="I947" s="102"/>
    </row>
    <row r="948" spans="2:9" hidden="1">
      <c r="B948" s="13"/>
      <c r="C948" s="14"/>
      <c r="D948" s="14"/>
      <c r="E948" s="14"/>
      <c r="F948" s="14"/>
      <c r="G948" s="15"/>
      <c r="H948" s="102"/>
      <c r="I948" s="102"/>
    </row>
    <row r="949" spans="2:9" hidden="1">
      <c r="B949" s="13"/>
      <c r="C949" s="14"/>
      <c r="D949" s="14"/>
      <c r="E949" s="14"/>
      <c r="F949" s="14"/>
      <c r="G949" s="15"/>
      <c r="H949" s="102"/>
      <c r="I949" s="102"/>
    </row>
    <row r="950" spans="2:9" hidden="1">
      <c r="B950" s="13"/>
      <c r="C950" s="14"/>
      <c r="D950" s="14"/>
      <c r="E950" s="14"/>
      <c r="F950" s="14"/>
      <c r="G950" s="15"/>
      <c r="H950" s="102"/>
      <c r="I950" s="102"/>
    </row>
    <row r="951" spans="2:9" hidden="1">
      <c r="B951" s="13"/>
      <c r="C951" s="14"/>
      <c r="D951" s="14"/>
      <c r="E951" s="14"/>
      <c r="F951" s="14"/>
      <c r="G951" s="15"/>
      <c r="H951" s="102"/>
      <c r="I951" s="102"/>
    </row>
    <row r="952" spans="2:9" hidden="1">
      <c r="B952" s="13"/>
      <c r="C952" s="14"/>
      <c r="D952" s="14"/>
      <c r="E952" s="14"/>
      <c r="F952" s="14"/>
      <c r="G952" s="15"/>
      <c r="H952" s="102"/>
      <c r="I952" s="102"/>
    </row>
    <row r="953" spans="2:9" hidden="1">
      <c r="B953" s="13"/>
      <c r="C953" s="14"/>
      <c r="D953" s="14"/>
      <c r="E953" s="14"/>
      <c r="F953" s="14"/>
      <c r="G953" s="15"/>
      <c r="H953" s="102"/>
      <c r="I953" s="102"/>
    </row>
    <row r="954" spans="2:9" hidden="1">
      <c r="B954" s="13"/>
      <c r="C954" s="14"/>
      <c r="D954" s="14"/>
      <c r="E954" s="14"/>
      <c r="F954" s="14"/>
      <c r="G954" s="15"/>
      <c r="H954" s="102"/>
      <c r="I954" s="102"/>
    </row>
    <row r="955" spans="2:9" hidden="1">
      <c r="B955" s="13"/>
      <c r="C955" s="14"/>
      <c r="D955" s="14"/>
      <c r="E955" s="14"/>
      <c r="F955" s="14"/>
      <c r="G955" s="15"/>
      <c r="H955" s="102"/>
      <c r="I955" s="102"/>
    </row>
    <row r="956" spans="2:9" hidden="1">
      <c r="B956" s="13"/>
      <c r="C956" s="14"/>
      <c r="D956" s="14"/>
      <c r="E956" s="14"/>
      <c r="F956" s="14"/>
      <c r="G956" s="15"/>
      <c r="H956" s="102"/>
      <c r="I956" s="102"/>
    </row>
    <row r="957" spans="2:9" hidden="1">
      <c r="B957" s="13"/>
      <c r="C957" s="14"/>
      <c r="D957" s="14"/>
      <c r="E957" s="14"/>
      <c r="F957" s="14"/>
      <c r="G957" s="15"/>
      <c r="H957" s="102"/>
      <c r="I957" s="102"/>
    </row>
    <row r="958" spans="2:9" hidden="1">
      <c r="B958" s="13"/>
      <c r="C958" s="14"/>
      <c r="D958" s="14"/>
      <c r="E958" s="14"/>
      <c r="F958" s="14"/>
      <c r="G958" s="15"/>
      <c r="H958" s="102"/>
      <c r="I958" s="102"/>
    </row>
    <row r="959" spans="2:9" hidden="1">
      <c r="B959" s="13"/>
      <c r="C959" s="14"/>
      <c r="D959" s="14"/>
      <c r="E959" s="14"/>
      <c r="F959" s="14"/>
      <c r="G959" s="15"/>
      <c r="H959" s="102"/>
      <c r="I959" s="102"/>
    </row>
    <row r="960" spans="2:9" hidden="1">
      <c r="B960" s="13"/>
      <c r="C960" s="14"/>
      <c r="D960" s="14"/>
      <c r="E960" s="14"/>
      <c r="F960" s="14"/>
      <c r="G960" s="15"/>
      <c r="H960" s="102"/>
      <c r="I960" s="102"/>
    </row>
    <row r="961" spans="2:9" hidden="1">
      <c r="B961" s="13"/>
      <c r="C961" s="14"/>
      <c r="D961" s="14"/>
      <c r="E961" s="14"/>
      <c r="F961" s="14"/>
      <c r="G961" s="15"/>
      <c r="H961" s="102"/>
      <c r="I961" s="102"/>
    </row>
    <row r="962" spans="2:9" hidden="1">
      <c r="B962" s="13"/>
      <c r="C962" s="14"/>
      <c r="D962" s="14"/>
      <c r="E962" s="14"/>
      <c r="F962" s="14"/>
      <c r="G962" s="15"/>
      <c r="H962" s="102"/>
      <c r="I962" s="102"/>
    </row>
    <row r="963" spans="2:9" hidden="1">
      <c r="B963" s="13"/>
      <c r="C963" s="14"/>
      <c r="D963" s="14"/>
      <c r="E963" s="14"/>
      <c r="F963" s="14"/>
      <c r="G963" s="15"/>
      <c r="H963" s="102"/>
      <c r="I963" s="102"/>
    </row>
    <row r="964" spans="2:9" hidden="1">
      <c r="B964" s="13"/>
      <c r="C964" s="14"/>
      <c r="D964" s="14"/>
      <c r="E964" s="14"/>
      <c r="F964" s="14"/>
      <c r="G964" s="15"/>
      <c r="H964" s="102"/>
      <c r="I964" s="102"/>
    </row>
    <row r="965" spans="2:9" hidden="1">
      <c r="B965" s="13"/>
      <c r="C965" s="14"/>
      <c r="D965" s="14"/>
      <c r="E965" s="14"/>
      <c r="F965" s="14"/>
      <c r="G965" s="15"/>
      <c r="H965" s="102"/>
      <c r="I965" s="102"/>
    </row>
    <row r="966" spans="2:9" hidden="1">
      <c r="B966" s="13"/>
      <c r="C966" s="14"/>
      <c r="D966" s="14"/>
      <c r="E966" s="14"/>
      <c r="F966" s="14"/>
      <c r="G966" s="15"/>
      <c r="H966" s="102"/>
      <c r="I966" s="102"/>
    </row>
    <row r="967" spans="2:9" hidden="1">
      <c r="B967" s="13"/>
      <c r="C967" s="14"/>
      <c r="D967" s="14"/>
      <c r="E967" s="14"/>
      <c r="F967" s="14"/>
      <c r="G967" s="15"/>
      <c r="H967" s="102"/>
      <c r="I967" s="102"/>
    </row>
    <row r="968" spans="2:9" hidden="1">
      <c r="B968" s="13"/>
      <c r="C968" s="14"/>
      <c r="D968" s="14"/>
      <c r="E968" s="14"/>
      <c r="F968" s="14"/>
      <c r="G968" s="15"/>
      <c r="H968" s="102"/>
      <c r="I968" s="102"/>
    </row>
    <row r="969" spans="2:9" hidden="1">
      <c r="B969" s="13"/>
      <c r="C969" s="14"/>
      <c r="D969" s="14"/>
      <c r="E969" s="14"/>
      <c r="F969" s="14"/>
      <c r="G969" s="15"/>
      <c r="H969" s="102"/>
      <c r="I969" s="102"/>
    </row>
    <row r="970" spans="2:9" hidden="1">
      <c r="B970" s="13"/>
      <c r="C970" s="14"/>
      <c r="D970" s="14"/>
      <c r="E970" s="14"/>
      <c r="F970" s="14"/>
      <c r="G970" s="15"/>
      <c r="H970" s="102"/>
      <c r="I970" s="102"/>
    </row>
    <row r="971" spans="2:9" hidden="1">
      <c r="B971" s="13"/>
      <c r="C971" s="14"/>
      <c r="D971" s="14"/>
      <c r="E971" s="14"/>
      <c r="F971" s="14"/>
      <c r="G971" s="15"/>
      <c r="H971" s="102"/>
      <c r="I971" s="102"/>
    </row>
    <row r="972" spans="2:9" hidden="1">
      <c r="B972" s="13"/>
      <c r="C972" s="14"/>
      <c r="D972" s="14"/>
      <c r="E972" s="14"/>
      <c r="F972" s="14"/>
      <c r="G972" s="15"/>
      <c r="H972" s="102"/>
      <c r="I972" s="102"/>
    </row>
    <row r="973" spans="2:9" hidden="1">
      <c r="B973" s="13"/>
      <c r="C973" s="14"/>
      <c r="D973" s="14"/>
      <c r="E973" s="14"/>
      <c r="F973" s="14"/>
      <c r="G973" s="15"/>
      <c r="H973" s="102"/>
      <c r="I973" s="102"/>
    </row>
    <row r="974" spans="2:9" hidden="1">
      <c r="B974" s="13"/>
      <c r="C974" s="14"/>
      <c r="D974" s="14"/>
      <c r="E974" s="14"/>
      <c r="F974" s="14"/>
      <c r="G974" s="15"/>
      <c r="H974" s="102"/>
      <c r="I974" s="102"/>
    </row>
    <row r="975" spans="2:9" hidden="1">
      <c r="B975" s="13"/>
      <c r="C975" s="14"/>
      <c r="D975" s="14"/>
      <c r="E975" s="14"/>
      <c r="F975" s="14"/>
      <c r="G975" s="15"/>
      <c r="H975" s="102"/>
      <c r="I975" s="102"/>
    </row>
    <row r="976" spans="2:9" hidden="1">
      <c r="B976" s="13"/>
      <c r="C976" s="14"/>
      <c r="D976" s="14"/>
      <c r="E976" s="14"/>
      <c r="F976" s="14"/>
      <c r="G976" s="15"/>
      <c r="H976" s="102"/>
      <c r="I976" s="102"/>
    </row>
    <row r="977" spans="2:9" hidden="1">
      <c r="B977" s="13"/>
      <c r="C977" s="14"/>
      <c r="D977" s="14"/>
      <c r="E977" s="14"/>
      <c r="F977" s="14"/>
      <c r="G977" s="15"/>
      <c r="H977" s="102"/>
      <c r="I977" s="102"/>
    </row>
    <row r="978" spans="2:9" hidden="1">
      <c r="B978" s="13"/>
      <c r="C978" s="14"/>
      <c r="D978" s="14"/>
      <c r="E978" s="14"/>
      <c r="F978" s="14"/>
      <c r="G978" s="15"/>
      <c r="H978" s="102"/>
      <c r="I978" s="102"/>
    </row>
    <row r="979" spans="2:9" hidden="1">
      <c r="B979" s="13"/>
      <c r="C979" s="14"/>
      <c r="D979" s="14"/>
      <c r="E979" s="14"/>
      <c r="F979" s="14"/>
      <c r="G979" s="15"/>
      <c r="H979" s="102"/>
      <c r="I979" s="102"/>
    </row>
    <row r="980" spans="2:9" hidden="1">
      <c r="B980" s="13"/>
      <c r="C980" s="14"/>
      <c r="D980" s="14"/>
      <c r="E980" s="14"/>
      <c r="F980" s="14"/>
      <c r="G980" s="15"/>
      <c r="H980" s="102"/>
      <c r="I980" s="102"/>
    </row>
    <row r="981" spans="2:9" hidden="1">
      <c r="B981" s="13"/>
      <c r="C981" s="14"/>
      <c r="D981" s="14"/>
      <c r="E981" s="14"/>
      <c r="F981" s="14"/>
      <c r="G981" s="15"/>
      <c r="H981" s="102"/>
      <c r="I981" s="102"/>
    </row>
    <row r="982" spans="2:9" hidden="1">
      <c r="B982" s="13"/>
      <c r="C982" s="14"/>
      <c r="D982" s="14"/>
      <c r="E982" s="14"/>
      <c r="F982" s="14"/>
      <c r="G982" s="15"/>
      <c r="H982" s="102"/>
      <c r="I982" s="102"/>
    </row>
    <row r="983" spans="2:9" hidden="1">
      <c r="B983" s="13"/>
      <c r="C983" s="14"/>
      <c r="D983" s="14"/>
      <c r="E983" s="14"/>
      <c r="F983" s="14"/>
      <c r="G983" s="15"/>
      <c r="H983" s="102"/>
      <c r="I983" s="102"/>
    </row>
    <row r="984" spans="2:9" hidden="1">
      <c r="B984" s="13"/>
      <c r="C984" s="14"/>
      <c r="D984" s="14"/>
      <c r="E984" s="14"/>
      <c r="F984" s="14"/>
      <c r="G984" s="15"/>
      <c r="H984" s="102"/>
      <c r="I984" s="102"/>
    </row>
    <row r="985" spans="2:9" hidden="1">
      <c r="B985" s="13"/>
      <c r="C985" s="14"/>
      <c r="D985" s="14"/>
      <c r="E985" s="14"/>
      <c r="F985" s="14"/>
      <c r="G985" s="15"/>
      <c r="H985" s="102"/>
      <c r="I985" s="102"/>
    </row>
    <row r="986" spans="2:9" hidden="1">
      <c r="B986" s="13"/>
      <c r="C986" s="14"/>
      <c r="D986" s="14"/>
      <c r="E986" s="14"/>
      <c r="F986" s="14"/>
      <c r="G986" s="15"/>
      <c r="H986" s="102"/>
      <c r="I986" s="102"/>
    </row>
    <row r="987" spans="2:9" hidden="1">
      <c r="B987" s="13"/>
      <c r="C987" s="14"/>
      <c r="D987" s="14"/>
      <c r="E987" s="14"/>
      <c r="F987" s="14"/>
      <c r="G987" s="15"/>
      <c r="H987" s="102"/>
      <c r="I987" s="102"/>
    </row>
    <row r="988" spans="2:9" hidden="1">
      <c r="B988" s="13"/>
      <c r="C988" s="14"/>
      <c r="D988" s="14"/>
      <c r="E988" s="14"/>
      <c r="F988" s="14"/>
      <c r="G988" s="15"/>
      <c r="H988" s="102"/>
      <c r="I988" s="102"/>
    </row>
    <row r="989" spans="2:9" hidden="1">
      <c r="B989" s="13"/>
      <c r="C989" s="14"/>
      <c r="D989" s="14"/>
      <c r="E989" s="14"/>
      <c r="F989" s="14"/>
      <c r="G989" s="15"/>
      <c r="H989" s="102"/>
      <c r="I989" s="102"/>
    </row>
    <row r="990" spans="2:9" hidden="1">
      <c r="B990" s="13"/>
      <c r="C990" s="14"/>
      <c r="D990" s="14"/>
      <c r="E990" s="14"/>
      <c r="F990" s="14"/>
      <c r="G990" s="15"/>
      <c r="H990" s="102"/>
      <c r="I990" s="102"/>
    </row>
    <row r="991" spans="2:9" hidden="1">
      <c r="B991" s="13"/>
      <c r="C991" s="14"/>
      <c r="D991" s="14"/>
      <c r="E991" s="14"/>
      <c r="F991" s="14"/>
      <c r="G991" s="15"/>
      <c r="H991" s="102"/>
      <c r="I991" s="102"/>
    </row>
    <row r="992" spans="2:9" hidden="1">
      <c r="B992" s="13"/>
      <c r="C992" s="14"/>
      <c r="D992" s="14"/>
      <c r="E992" s="14"/>
      <c r="F992" s="14"/>
      <c r="G992" s="15"/>
      <c r="H992" s="102"/>
      <c r="I992" s="102"/>
    </row>
    <row r="993" spans="2:9" hidden="1">
      <c r="B993" s="13"/>
      <c r="C993" s="14"/>
      <c r="D993" s="14"/>
      <c r="E993" s="14"/>
      <c r="F993" s="14"/>
      <c r="G993" s="15"/>
      <c r="H993" s="102"/>
      <c r="I993" s="102"/>
    </row>
    <row r="994" spans="2:9" hidden="1">
      <c r="B994" s="13"/>
      <c r="C994" s="14"/>
      <c r="D994" s="14"/>
      <c r="E994" s="14"/>
      <c r="F994" s="14"/>
      <c r="G994" s="15"/>
      <c r="H994" s="102"/>
      <c r="I994" s="102"/>
    </row>
    <row r="995" spans="2:9" hidden="1">
      <c r="B995" s="13"/>
      <c r="C995" s="14"/>
      <c r="D995" s="14"/>
      <c r="E995" s="14"/>
      <c r="F995" s="14"/>
      <c r="G995" s="15"/>
      <c r="H995" s="102"/>
      <c r="I995" s="102"/>
    </row>
    <row r="996" spans="2:9" hidden="1">
      <c r="B996" s="13"/>
      <c r="C996" s="14"/>
      <c r="D996" s="14"/>
      <c r="E996" s="14"/>
      <c r="F996" s="14"/>
      <c r="G996" s="15"/>
      <c r="H996" s="102"/>
      <c r="I996" s="102"/>
    </row>
    <row r="997" spans="2:9" hidden="1">
      <c r="B997" s="13"/>
      <c r="C997" s="14"/>
      <c r="D997" s="14"/>
      <c r="E997" s="14"/>
      <c r="F997" s="14"/>
      <c r="G997" s="15"/>
      <c r="H997" s="102"/>
      <c r="I997" s="102"/>
    </row>
    <row r="998" spans="2:9" hidden="1">
      <c r="B998" s="13"/>
      <c r="C998" s="14"/>
      <c r="D998" s="14"/>
      <c r="E998" s="14"/>
      <c r="F998" s="14"/>
      <c r="G998" s="15"/>
      <c r="H998" s="102"/>
      <c r="I998" s="102"/>
    </row>
    <row r="999" spans="2:9" hidden="1">
      <c r="B999" s="13"/>
      <c r="C999" s="14"/>
      <c r="D999" s="14"/>
      <c r="E999" s="14"/>
      <c r="F999" s="14"/>
      <c r="G999" s="15"/>
      <c r="H999" s="102"/>
      <c r="I999" s="102"/>
    </row>
    <row r="1000" spans="2:9" hidden="1">
      <c r="B1000" s="13"/>
      <c r="C1000" s="14"/>
      <c r="D1000" s="14"/>
      <c r="E1000" s="14"/>
      <c r="F1000" s="14"/>
      <c r="G1000" s="15"/>
      <c r="H1000" s="102"/>
      <c r="I1000" s="102"/>
    </row>
    <row r="1001" spans="2:9" hidden="1">
      <c r="B1001" s="13"/>
      <c r="C1001" s="14"/>
      <c r="D1001" s="14"/>
      <c r="E1001" s="14"/>
      <c r="F1001" s="14"/>
      <c r="G1001" s="15"/>
      <c r="H1001" s="102"/>
      <c r="I1001" s="102"/>
    </row>
    <row r="1002" spans="2:9" hidden="1">
      <c r="B1002" s="13"/>
      <c r="C1002" s="14"/>
      <c r="D1002" s="14"/>
      <c r="E1002" s="14"/>
      <c r="F1002" s="14"/>
      <c r="G1002" s="15"/>
      <c r="H1002" s="102"/>
      <c r="I1002" s="102"/>
    </row>
    <row r="1003" spans="2:9" hidden="1">
      <c r="B1003" s="13"/>
      <c r="C1003" s="14"/>
      <c r="D1003" s="14"/>
      <c r="E1003" s="14"/>
      <c r="F1003" s="14"/>
      <c r="G1003" s="15"/>
      <c r="H1003" s="102"/>
      <c r="I1003" s="102"/>
    </row>
    <row r="1004" spans="2:9" hidden="1">
      <c r="B1004" s="13"/>
      <c r="C1004" s="14"/>
      <c r="D1004" s="14"/>
      <c r="E1004" s="14"/>
      <c r="F1004" s="14"/>
      <c r="G1004" s="15"/>
      <c r="H1004" s="102"/>
      <c r="I1004" s="102"/>
    </row>
    <row r="1005" spans="2:9" hidden="1">
      <c r="B1005" s="13"/>
      <c r="C1005" s="14"/>
      <c r="D1005" s="14"/>
      <c r="E1005" s="14"/>
      <c r="F1005" s="14"/>
      <c r="G1005" s="15"/>
      <c r="H1005" s="102"/>
      <c r="I1005" s="102"/>
    </row>
    <row r="1006" spans="2:9" hidden="1">
      <c r="B1006" s="13"/>
      <c r="C1006" s="14"/>
      <c r="D1006" s="14"/>
      <c r="E1006" s="14"/>
      <c r="F1006" s="14"/>
      <c r="G1006" s="15"/>
      <c r="H1006" s="102"/>
      <c r="I1006" s="102"/>
    </row>
    <row r="1007" spans="2:9" hidden="1">
      <c r="B1007" s="13"/>
      <c r="C1007" s="14"/>
      <c r="D1007" s="14"/>
      <c r="E1007" s="14"/>
      <c r="F1007" s="14"/>
      <c r="G1007" s="15"/>
      <c r="H1007" s="102"/>
      <c r="I1007" s="102"/>
    </row>
    <row r="1008" spans="2:9" hidden="1">
      <c r="B1008" s="13"/>
      <c r="C1008" s="14"/>
      <c r="D1008" s="14"/>
      <c r="E1008" s="14"/>
      <c r="F1008" s="14"/>
      <c r="G1008" s="15"/>
      <c r="H1008" s="102"/>
      <c r="I1008" s="102"/>
    </row>
    <row r="1009" spans="2:9" hidden="1">
      <c r="B1009" s="13"/>
      <c r="C1009" s="14"/>
      <c r="D1009" s="14"/>
      <c r="E1009" s="14"/>
      <c r="F1009" s="14"/>
      <c r="G1009" s="15"/>
      <c r="H1009" s="102"/>
      <c r="I1009" s="102"/>
    </row>
    <row r="1010" spans="2:9" hidden="1">
      <c r="B1010" s="13"/>
      <c r="C1010" s="14"/>
      <c r="D1010" s="14"/>
      <c r="E1010" s="14"/>
      <c r="F1010" s="14"/>
      <c r="G1010" s="15"/>
      <c r="H1010" s="102"/>
      <c r="I1010" s="102"/>
    </row>
    <row r="1011" spans="2:9" hidden="1">
      <c r="B1011" s="13"/>
      <c r="C1011" s="14"/>
      <c r="D1011" s="14"/>
      <c r="E1011" s="14"/>
      <c r="F1011" s="14"/>
      <c r="G1011" s="15"/>
      <c r="H1011" s="102"/>
      <c r="I1011" s="102"/>
    </row>
    <row r="1012" spans="2:9" hidden="1">
      <c r="B1012" s="13"/>
      <c r="C1012" s="14"/>
      <c r="D1012" s="14"/>
      <c r="E1012" s="14"/>
      <c r="F1012" s="14"/>
      <c r="G1012" s="15"/>
      <c r="H1012" s="102"/>
      <c r="I1012" s="102"/>
    </row>
    <row r="1013" spans="2:9" hidden="1">
      <c r="B1013" s="13"/>
      <c r="C1013" s="14"/>
      <c r="D1013" s="14"/>
      <c r="E1013" s="14"/>
      <c r="F1013" s="14"/>
      <c r="G1013" s="15"/>
      <c r="H1013" s="102"/>
      <c r="I1013" s="102"/>
    </row>
    <row r="1014" spans="2:9" hidden="1">
      <c r="B1014" s="13"/>
      <c r="C1014" s="14"/>
      <c r="D1014" s="14"/>
      <c r="E1014" s="14"/>
      <c r="F1014" s="14"/>
      <c r="G1014" s="15"/>
      <c r="H1014" s="102"/>
      <c r="I1014" s="102"/>
    </row>
    <row r="1015" spans="2:9" hidden="1">
      <c r="B1015" s="13"/>
      <c r="C1015" s="14"/>
      <c r="D1015" s="14"/>
      <c r="E1015" s="14"/>
      <c r="F1015" s="14"/>
      <c r="G1015" s="15"/>
      <c r="H1015" s="102"/>
      <c r="I1015" s="102"/>
    </row>
    <row r="1016" spans="2:9" hidden="1">
      <c r="B1016" s="13"/>
      <c r="C1016" s="14"/>
      <c r="D1016" s="14"/>
      <c r="E1016" s="14"/>
      <c r="F1016" s="14"/>
      <c r="G1016" s="15"/>
      <c r="H1016" s="102"/>
      <c r="I1016" s="102"/>
    </row>
    <row r="1017" spans="2:9" hidden="1">
      <c r="B1017" s="13"/>
      <c r="C1017" s="14"/>
      <c r="D1017" s="14"/>
      <c r="E1017" s="14"/>
      <c r="F1017" s="14"/>
      <c r="G1017" s="15"/>
      <c r="H1017" s="102"/>
      <c r="I1017" s="102"/>
    </row>
    <row r="1018" spans="2:9" hidden="1">
      <c r="B1018" s="13"/>
      <c r="C1018" s="14"/>
      <c r="D1018" s="14"/>
      <c r="E1018" s="14"/>
      <c r="F1018" s="14"/>
      <c r="G1018" s="15"/>
      <c r="H1018" s="102"/>
      <c r="I1018" s="102"/>
    </row>
    <row r="1019" spans="2:9" hidden="1">
      <c r="B1019" s="13"/>
      <c r="C1019" s="14"/>
      <c r="D1019" s="14"/>
      <c r="E1019" s="14"/>
      <c r="F1019" s="14"/>
      <c r="G1019" s="15"/>
      <c r="H1019" s="102"/>
      <c r="I1019" s="102"/>
    </row>
    <row r="1020" spans="2:9" hidden="1">
      <c r="B1020" s="13"/>
      <c r="C1020" s="14"/>
      <c r="D1020" s="14"/>
      <c r="E1020" s="14"/>
      <c r="F1020" s="14"/>
      <c r="G1020" s="15"/>
      <c r="H1020" s="102"/>
      <c r="I1020" s="102"/>
    </row>
    <row r="1021" spans="2:9" hidden="1">
      <c r="B1021" s="13"/>
      <c r="C1021" s="14"/>
      <c r="D1021" s="14"/>
      <c r="E1021" s="14"/>
      <c r="F1021" s="14"/>
      <c r="G1021" s="15"/>
      <c r="H1021" s="102"/>
      <c r="I1021" s="102"/>
    </row>
    <row r="1022" spans="2:9" hidden="1">
      <c r="B1022" s="13"/>
      <c r="C1022" s="14"/>
      <c r="D1022" s="14"/>
      <c r="E1022" s="14"/>
      <c r="F1022" s="14"/>
      <c r="G1022" s="15"/>
      <c r="H1022" s="102"/>
      <c r="I1022" s="102"/>
    </row>
    <row r="1023" spans="2:9" hidden="1">
      <c r="B1023" s="13"/>
      <c r="C1023" s="14"/>
      <c r="D1023" s="14"/>
      <c r="E1023" s="14"/>
      <c r="F1023" s="14"/>
      <c r="G1023" s="15"/>
      <c r="H1023" s="102"/>
      <c r="I1023" s="102"/>
    </row>
    <row r="1024" spans="2:9" hidden="1">
      <c r="B1024" s="13"/>
      <c r="C1024" s="14"/>
      <c r="D1024" s="14"/>
      <c r="E1024" s="14"/>
      <c r="F1024" s="14"/>
      <c r="G1024" s="15"/>
      <c r="H1024" s="102"/>
      <c r="I1024" s="102"/>
    </row>
    <row r="1025" spans="2:9" hidden="1">
      <c r="B1025" s="13"/>
      <c r="C1025" s="14"/>
      <c r="D1025" s="14"/>
      <c r="E1025" s="14"/>
      <c r="F1025" s="14"/>
      <c r="G1025" s="15"/>
      <c r="H1025" s="102"/>
      <c r="I1025" s="102"/>
    </row>
    <row r="1026" spans="2:9" hidden="1">
      <c r="B1026" s="13"/>
      <c r="C1026" s="14"/>
      <c r="D1026" s="14"/>
      <c r="E1026" s="14"/>
      <c r="F1026" s="14"/>
      <c r="G1026" s="15"/>
      <c r="H1026" s="102"/>
      <c r="I1026" s="102"/>
    </row>
    <row r="1027" spans="2:9" hidden="1">
      <c r="B1027" s="13"/>
      <c r="C1027" s="14"/>
      <c r="D1027" s="14"/>
      <c r="E1027" s="14"/>
      <c r="F1027" s="14"/>
      <c r="G1027" s="15"/>
      <c r="H1027" s="102"/>
      <c r="I1027" s="102"/>
    </row>
    <row r="1028" spans="2:9" hidden="1">
      <c r="B1028" s="13"/>
      <c r="C1028" s="14"/>
      <c r="D1028" s="14"/>
      <c r="E1028" s="14"/>
      <c r="F1028" s="14"/>
      <c r="G1028" s="15"/>
      <c r="H1028" s="102"/>
      <c r="I1028" s="102"/>
    </row>
    <row r="1029" spans="2:9" hidden="1">
      <c r="B1029" s="13"/>
      <c r="C1029" s="14"/>
      <c r="D1029" s="14"/>
      <c r="E1029" s="14"/>
      <c r="F1029" s="14"/>
      <c r="G1029" s="15"/>
      <c r="H1029" s="102"/>
      <c r="I1029" s="102"/>
    </row>
    <row r="1030" spans="2:9" hidden="1">
      <c r="B1030" s="13"/>
      <c r="C1030" s="14"/>
      <c r="D1030" s="14"/>
      <c r="E1030" s="14"/>
      <c r="F1030" s="14"/>
      <c r="G1030" s="15"/>
      <c r="H1030" s="102"/>
      <c r="I1030" s="102"/>
    </row>
    <row r="1031" spans="2:9" hidden="1">
      <c r="B1031" s="13"/>
      <c r="C1031" s="14"/>
      <c r="D1031" s="14"/>
      <c r="E1031" s="14"/>
      <c r="F1031" s="14"/>
      <c r="G1031" s="15"/>
      <c r="H1031" s="102"/>
      <c r="I1031" s="102"/>
    </row>
    <row r="1032" spans="2:9" hidden="1">
      <c r="B1032" s="13"/>
      <c r="C1032" s="14"/>
      <c r="D1032" s="14"/>
      <c r="E1032" s="14"/>
      <c r="F1032" s="14"/>
      <c r="G1032" s="15"/>
      <c r="H1032" s="102"/>
      <c r="I1032" s="102"/>
    </row>
    <row r="1033" spans="2:9" hidden="1">
      <c r="B1033" s="13"/>
      <c r="C1033" s="14"/>
      <c r="D1033" s="14"/>
      <c r="E1033" s="14"/>
      <c r="F1033" s="14"/>
      <c r="G1033" s="15"/>
      <c r="H1033" s="102"/>
      <c r="I1033" s="102"/>
    </row>
    <row r="1034" spans="2:9" hidden="1">
      <c r="B1034" s="13"/>
      <c r="C1034" s="14"/>
      <c r="D1034" s="14"/>
      <c r="E1034" s="14"/>
      <c r="F1034" s="14"/>
      <c r="G1034" s="15"/>
      <c r="H1034" s="102"/>
      <c r="I1034" s="102"/>
    </row>
    <row r="1035" spans="2:9" hidden="1">
      <c r="B1035" s="13"/>
      <c r="C1035" s="14"/>
      <c r="D1035" s="14"/>
      <c r="E1035" s="14"/>
      <c r="F1035" s="14"/>
      <c r="G1035" s="15"/>
      <c r="H1035" s="102"/>
      <c r="I1035" s="102"/>
    </row>
    <row r="1036" spans="2:9" hidden="1">
      <c r="B1036" s="13"/>
      <c r="C1036" s="14"/>
      <c r="D1036" s="14"/>
      <c r="E1036" s="14"/>
      <c r="F1036" s="14"/>
      <c r="G1036" s="15"/>
      <c r="H1036" s="102"/>
      <c r="I1036" s="102"/>
    </row>
    <row r="1037" spans="2:9" hidden="1">
      <c r="B1037" s="13"/>
      <c r="C1037" s="14"/>
      <c r="D1037" s="14"/>
      <c r="E1037" s="14"/>
      <c r="F1037" s="14"/>
      <c r="G1037" s="15"/>
      <c r="H1037" s="102"/>
      <c r="I1037" s="102"/>
    </row>
    <row r="1038" spans="2:9" hidden="1">
      <c r="B1038" s="13"/>
      <c r="C1038" s="14"/>
      <c r="D1038" s="14"/>
      <c r="E1038" s="14"/>
      <c r="F1038" s="14"/>
      <c r="G1038" s="15"/>
      <c r="H1038" s="102"/>
      <c r="I1038" s="102"/>
    </row>
    <row r="1039" spans="2:9" hidden="1">
      <c r="B1039" s="13"/>
      <c r="C1039" s="14"/>
      <c r="D1039" s="14"/>
      <c r="E1039" s="14"/>
      <c r="F1039" s="14"/>
      <c r="G1039" s="15"/>
      <c r="H1039" s="102"/>
      <c r="I1039" s="102"/>
    </row>
    <row r="1040" spans="2:9" hidden="1">
      <c r="B1040" s="13"/>
      <c r="C1040" s="14"/>
      <c r="D1040" s="14"/>
      <c r="E1040" s="14"/>
      <c r="F1040" s="14"/>
      <c r="G1040" s="15"/>
      <c r="H1040" s="102"/>
      <c r="I1040" s="102"/>
    </row>
    <row r="1041" spans="2:9" hidden="1">
      <c r="B1041" s="13"/>
      <c r="C1041" s="14"/>
      <c r="D1041" s="14"/>
      <c r="E1041" s="14"/>
      <c r="F1041" s="14"/>
      <c r="G1041" s="15"/>
      <c r="H1041" s="102"/>
      <c r="I1041" s="102"/>
    </row>
    <row r="1042" spans="2:9" hidden="1">
      <c r="B1042" s="13"/>
      <c r="C1042" s="14"/>
      <c r="D1042" s="14"/>
      <c r="E1042" s="14"/>
      <c r="F1042" s="14"/>
      <c r="G1042" s="15"/>
      <c r="H1042" s="102"/>
      <c r="I1042" s="102"/>
    </row>
    <row r="1043" spans="2:9" hidden="1">
      <c r="B1043" s="13"/>
      <c r="C1043" s="14"/>
      <c r="D1043" s="14"/>
      <c r="E1043" s="14"/>
      <c r="F1043" s="14"/>
      <c r="G1043" s="15"/>
      <c r="H1043" s="102"/>
      <c r="I1043" s="102"/>
    </row>
    <row r="1044" spans="2:9" hidden="1">
      <c r="B1044" s="13"/>
      <c r="C1044" s="14"/>
      <c r="D1044" s="14"/>
      <c r="E1044" s="14"/>
      <c r="F1044" s="14"/>
      <c r="G1044" s="15"/>
      <c r="H1044" s="102"/>
      <c r="I1044" s="102"/>
    </row>
    <row r="1045" spans="2:9" hidden="1">
      <c r="B1045" s="13"/>
      <c r="C1045" s="14"/>
      <c r="D1045" s="14"/>
      <c r="E1045" s="14"/>
      <c r="F1045" s="14"/>
      <c r="G1045" s="15"/>
      <c r="H1045" s="102"/>
      <c r="I1045" s="102"/>
    </row>
    <row r="1046" spans="2:9" hidden="1">
      <c r="B1046" s="13"/>
      <c r="C1046" s="14"/>
      <c r="D1046" s="14"/>
      <c r="E1046" s="14"/>
      <c r="F1046" s="14"/>
      <c r="G1046" s="15"/>
      <c r="H1046" s="102"/>
      <c r="I1046" s="102"/>
    </row>
    <row r="1047" spans="2:9" hidden="1">
      <c r="B1047" s="13"/>
      <c r="C1047" s="14"/>
      <c r="D1047" s="14"/>
      <c r="E1047" s="14"/>
      <c r="F1047" s="14"/>
      <c r="G1047" s="15"/>
      <c r="H1047" s="102"/>
      <c r="I1047" s="102"/>
    </row>
    <row r="1048" spans="2:9" hidden="1">
      <c r="B1048" s="13"/>
      <c r="C1048" s="14"/>
      <c r="D1048" s="14"/>
      <c r="E1048" s="14"/>
      <c r="F1048" s="14"/>
      <c r="G1048" s="15"/>
      <c r="H1048" s="102"/>
      <c r="I1048" s="102"/>
    </row>
    <row r="1049" spans="2:9" hidden="1">
      <c r="B1049" s="13"/>
      <c r="C1049" s="14"/>
      <c r="D1049" s="14"/>
      <c r="E1049" s="14"/>
      <c r="F1049" s="14"/>
      <c r="G1049" s="15"/>
      <c r="H1049" s="102"/>
      <c r="I1049" s="102"/>
    </row>
    <row r="1050" spans="2:9" hidden="1">
      <c r="B1050" s="13"/>
      <c r="C1050" s="14"/>
      <c r="D1050" s="14"/>
      <c r="E1050" s="14"/>
      <c r="F1050" s="14"/>
      <c r="G1050" s="15"/>
      <c r="H1050" s="102"/>
      <c r="I1050" s="102"/>
    </row>
    <row r="1051" spans="2:9" hidden="1">
      <c r="B1051" s="13"/>
      <c r="C1051" s="14"/>
      <c r="D1051" s="14"/>
      <c r="E1051" s="14"/>
      <c r="F1051" s="14"/>
      <c r="G1051" s="15"/>
      <c r="H1051" s="102"/>
      <c r="I1051" s="102"/>
    </row>
    <row r="1052" spans="2:9" hidden="1">
      <c r="B1052" s="13"/>
      <c r="C1052" s="14"/>
      <c r="D1052" s="14"/>
      <c r="E1052" s="14"/>
      <c r="F1052" s="14"/>
      <c r="G1052" s="15"/>
      <c r="H1052" s="102"/>
      <c r="I1052" s="102"/>
    </row>
    <row r="1053" spans="2:9" hidden="1">
      <c r="B1053" s="13"/>
      <c r="C1053" s="14"/>
      <c r="D1053" s="14"/>
      <c r="E1053" s="14"/>
      <c r="F1053" s="14"/>
      <c r="G1053" s="15"/>
      <c r="H1053" s="102"/>
      <c r="I1053" s="102"/>
    </row>
    <row r="1054" spans="2:9" hidden="1">
      <c r="B1054" s="13"/>
      <c r="C1054" s="14"/>
      <c r="D1054" s="14"/>
      <c r="E1054" s="14"/>
      <c r="F1054" s="14"/>
      <c r="G1054" s="15"/>
      <c r="H1054" s="102"/>
      <c r="I1054" s="102"/>
    </row>
    <row r="1055" spans="2:9" hidden="1">
      <c r="B1055" s="13"/>
      <c r="C1055" s="14"/>
      <c r="D1055" s="14"/>
      <c r="E1055" s="14"/>
      <c r="F1055" s="14"/>
      <c r="G1055" s="15"/>
      <c r="H1055" s="102"/>
      <c r="I1055" s="102"/>
    </row>
    <row r="1056" spans="2:9" hidden="1">
      <c r="B1056" s="13"/>
      <c r="C1056" s="14"/>
      <c r="D1056" s="14"/>
      <c r="E1056" s="14"/>
      <c r="F1056" s="14"/>
      <c r="G1056" s="15"/>
      <c r="H1056" s="102"/>
      <c r="I1056" s="102"/>
    </row>
    <row r="1057" spans="2:9" hidden="1">
      <c r="B1057" s="13"/>
      <c r="C1057" s="14"/>
      <c r="D1057" s="14"/>
      <c r="E1057" s="14"/>
      <c r="F1057" s="14"/>
      <c r="G1057" s="15"/>
      <c r="H1057" s="102"/>
      <c r="I1057" s="102"/>
    </row>
    <row r="1058" spans="2:9" hidden="1">
      <c r="B1058" s="13"/>
      <c r="C1058" s="14"/>
      <c r="D1058" s="14"/>
      <c r="E1058" s="14"/>
      <c r="F1058" s="14"/>
      <c r="G1058" s="15"/>
      <c r="H1058" s="102"/>
      <c r="I1058" s="102"/>
    </row>
    <row r="1059" spans="2:9" hidden="1">
      <c r="B1059" s="13"/>
      <c r="C1059" s="14"/>
      <c r="D1059" s="14"/>
      <c r="E1059" s="14"/>
      <c r="F1059" s="14"/>
      <c r="G1059" s="15"/>
      <c r="H1059" s="102"/>
      <c r="I1059" s="102"/>
    </row>
    <row r="1060" spans="2:9" hidden="1">
      <c r="B1060" s="13"/>
      <c r="C1060" s="14"/>
      <c r="D1060" s="14"/>
      <c r="E1060" s="14"/>
      <c r="F1060" s="14"/>
      <c r="G1060" s="15"/>
      <c r="H1060" s="102"/>
      <c r="I1060" s="102"/>
    </row>
    <row r="1061" spans="2:9" hidden="1">
      <c r="B1061" s="13"/>
      <c r="C1061" s="14"/>
      <c r="D1061" s="14"/>
      <c r="E1061" s="14"/>
      <c r="F1061" s="14"/>
      <c r="G1061" s="15"/>
      <c r="H1061" s="102"/>
      <c r="I1061" s="102"/>
    </row>
    <row r="1062" spans="2:9" hidden="1">
      <c r="B1062" s="13"/>
      <c r="C1062" s="14"/>
      <c r="D1062" s="14"/>
      <c r="E1062" s="14"/>
      <c r="F1062" s="14"/>
      <c r="G1062" s="15"/>
      <c r="H1062" s="102"/>
      <c r="I1062" s="102"/>
    </row>
    <row r="1063" spans="2:9" hidden="1">
      <c r="B1063" s="13"/>
      <c r="C1063" s="14"/>
      <c r="D1063" s="14"/>
      <c r="E1063" s="14"/>
      <c r="F1063" s="14"/>
      <c r="G1063" s="15"/>
      <c r="H1063" s="102"/>
      <c r="I1063" s="102"/>
    </row>
    <row r="1064" spans="2:9" hidden="1">
      <c r="B1064" s="13"/>
      <c r="C1064" s="14"/>
      <c r="D1064" s="14"/>
      <c r="E1064" s="14"/>
      <c r="F1064" s="14"/>
      <c r="G1064" s="15"/>
      <c r="H1064" s="102"/>
      <c r="I1064" s="102"/>
    </row>
    <row r="1065" spans="2:9" hidden="1">
      <c r="B1065" s="13"/>
      <c r="C1065" s="14"/>
      <c r="D1065" s="14"/>
      <c r="E1065" s="14"/>
      <c r="F1065" s="14"/>
      <c r="G1065" s="15"/>
      <c r="H1065" s="102"/>
      <c r="I1065" s="102"/>
    </row>
    <row r="1066" spans="2:9" hidden="1">
      <c r="B1066" s="13"/>
      <c r="C1066" s="14"/>
      <c r="D1066" s="14"/>
      <c r="E1066" s="14"/>
      <c r="F1066" s="14"/>
      <c r="G1066" s="15"/>
      <c r="H1066" s="102"/>
      <c r="I1066" s="102"/>
    </row>
    <row r="1067" spans="2:9" hidden="1">
      <c r="B1067" s="13"/>
      <c r="C1067" s="14"/>
      <c r="D1067" s="14"/>
      <c r="E1067" s="14"/>
      <c r="F1067" s="14"/>
      <c r="G1067" s="15"/>
      <c r="H1067" s="102"/>
      <c r="I1067" s="102"/>
    </row>
    <row r="1068" spans="2:9" hidden="1">
      <c r="B1068" s="13"/>
      <c r="C1068" s="14"/>
      <c r="D1068" s="14"/>
      <c r="E1068" s="14"/>
      <c r="F1068" s="14"/>
      <c r="G1068" s="15"/>
      <c r="H1068" s="102"/>
      <c r="I1068" s="102"/>
    </row>
    <row r="1069" spans="2:9" hidden="1">
      <c r="B1069" s="13"/>
      <c r="C1069" s="14"/>
      <c r="D1069" s="14"/>
      <c r="E1069" s="14"/>
      <c r="F1069" s="14"/>
      <c r="G1069" s="15"/>
      <c r="H1069" s="102"/>
      <c r="I1069" s="102"/>
    </row>
    <row r="1070" spans="2:9" hidden="1">
      <c r="B1070" s="13"/>
      <c r="C1070" s="14"/>
      <c r="D1070" s="14"/>
      <c r="E1070" s="14"/>
      <c r="F1070" s="14"/>
      <c r="G1070" s="15"/>
      <c r="H1070" s="102"/>
      <c r="I1070" s="102"/>
    </row>
    <row r="1071" spans="2:9" hidden="1">
      <c r="B1071" s="13"/>
      <c r="C1071" s="14"/>
      <c r="D1071" s="14"/>
      <c r="E1071" s="14"/>
      <c r="F1071" s="14"/>
      <c r="G1071" s="15"/>
      <c r="H1071" s="102"/>
      <c r="I1071" s="102"/>
    </row>
    <row r="1072" spans="2:9" hidden="1">
      <c r="B1072" s="13"/>
      <c r="C1072" s="14"/>
      <c r="D1072" s="14"/>
      <c r="E1072" s="14"/>
      <c r="F1072" s="14"/>
      <c r="G1072" s="15"/>
      <c r="H1072" s="102"/>
      <c r="I1072" s="102"/>
    </row>
    <row r="1073" spans="2:9" hidden="1">
      <c r="B1073" s="13"/>
      <c r="C1073" s="14"/>
      <c r="D1073" s="14"/>
      <c r="E1073" s="14"/>
      <c r="F1073" s="14"/>
      <c r="G1073" s="15"/>
      <c r="H1073" s="102"/>
      <c r="I1073" s="102"/>
    </row>
    <row r="1074" spans="2:9" hidden="1">
      <c r="B1074" s="13"/>
      <c r="C1074" s="14"/>
      <c r="D1074" s="14"/>
      <c r="E1074" s="14"/>
      <c r="F1074" s="14"/>
      <c r="G1074" s="15"/>
      <c r="H1074" s="102"/>
      <c r="I1074" s="102"/>
    </row>
    <row r="1075" spans="2:9" hidden="1">
      <c r="B1075" s="13"/>
      <c r="C1075" s="14"/>
      <c r="D1075" s="14"/>
      <c r="E1075" s="14"/>
      <c r="F1075" s="14"/>
      <c r="G1075" s="15"/>
      <c r="H1075" s="102"/>
      <c r="I1075" s="102"/>
    </row>
    <row r="1076" spans="2:9" hidden="1">
      <c r="B1076" s="13"/>
      <c r="C1076" s="14"/>
      <c r="D1076" s="14"/>
      <c r="E1076" s="14"/>
      <c r="F1076" s="14"/>
      <c r="G1076" s="15"/>
      <c r="H1076" s="102"/>
      <c r="I1076" s="102"/>
    </row>
    <row r="1077" spans="2:9" hidden="1">
      <c r="B1077" s="13"/>
      <c r="C1077" s="14"/>
      <c r="D1077" s="14"/>
      <c r="E1077" s="14"/>
      <c r="F1077" s="14"/>
      <c r="G1077" s="15"/>
      <c r="H1077" s="102"/>
      <c r="I1077" s="102"/>
    </row>
    <row r="1078" spans="2:9" hidden="1">
      <c r="B1078" s="13"/>
      <c r="C1078" s="14"/>
      <c r="D1078" s="14"/>
      <c r="E1078" s="14"/>
      <c r="F1078" s="14"/>
      <c r="G1078" s="15"/>
      <c r="H1078" s="102"/>
      <c r="I1078" s="102"/>
    </row>
    <row r="1079" spans="2:9" hidden="1">
      <c r="B1079" s="13"/>
      <c r="C1079" s="14"/>
      <c r="D1079" s="14"/>
      <c r="E1079" s="14"/>
      <c r="F1079" s="14"/>
      <c r="G1079" s="15"/>
      <c r="H1079" s="102"/>
      <c r="I1079" s="102"/>
    </row>
    <row r="1080" spans="2:9" hidden="1">
      <c r="B1080" s="13"/>
      <c r="C1080" s="14"/>
      <c r="D1080" s="14"/>
      <c r="E1080" s="14"/>
      <c r="F1080" s="14"/>
      <c r="G1080" s="15"/>
      <c r="H1080" s="102"/>
      <c r="I1080" s="102"/>
    </row>
    <row r="1081" spans="2:9" hidden="1">
      <c r="B1081" s="13"/>
      <c r="C1081" s="14"/>
      <c r="D1081" s="14"/>
      <c r="E1081" s="14"/>
      <c r="F1081" s="14"/>
      <c r="G1081" s="15"/>
      <c r="H1081" s="102"/>
      <c r="I1081" s="102"/>
    </row>
    <row r="1082" spans="2:9" hidden="1">
      <c r="B1082" s="13"/>
      <c r="C1082" s="14"/>
      <c r="D1082" s="14"/>
      <c r="E1082" s="14"/>
      <c r="F1082" s="14"/>
      <c r="G1082" s="15"/>
      <c r="H1082" s="102"/>
      <c r="I1082" s="102"/>
    </row>
    <row r="1083" spans="2:9" hidden="1">
      <c r="B1083" s="13"/>
      <c r="C1083" s="14"/>
      <c r="D1083" s="14"/>
      <c r="E1083" s="14"/>
      <c r="F1083" s="14"/>
      <c r="G1083" s="15"/>
      <c r="H1083" s="102"/>
      <c r="I1083" s="102"/>
    </row>
    <row r="1084" spans="2:9" hidden="1">
      <c r="B1084" s="13"/>
      <c r="C1084" s="14"/>
      <c r="D1084" s="14"/>
      <c r="E1084" s="14"/>
      <c r="F1084" s="14"/>
      <c r="G1084" s="15"/>
      <c r="H1084" s="102"/>
      <c r="I1084" s="102"/>
    </row>
    <row r="1085" spans="2:9" hidden="1">
      <c r="B1085" s="13"/>
      <c r="C1085" s="14"/>
      <c r="D1085" s="14"/>
      <c r="E1085" s="14"/>
      <c r="F1085" s="14"/>
      <c r="G1085" s="15"/>
      <c r="H1085" s="102"/>
      <c r="I1085" s="102"/>
    </row>
    <row r="1086" spans="2:9" hidden="1">
      <c r="B1086" s="13"/>
      <c r="C1086" s="14"/>
      <c r="D1086" s="14"/>
      <c r="E1086" s="14"/>
      <c r="F1086" s="14"/>
      <c r="G1086" s="15"/>
      <c r="H1086" s="102"/>
      <c r="I1086" s="102"/>
    </row>
    <row r="1087" spans="2:9" hidden="1">
      <c r="B1087" s="13"/>
      <c r="C1087" s="14"/>
      <c r="D1087" s="14"/>
      <c r="E1087" s="14"/>
      <c r="F1087" s="14"/>
      <c r="G1087" s="15"/>
      <c r="H1087" s="102"/>
      <c r="I1087" s="102"/>
    </row>
    <row r="1088" spans="2:9" hidden="1">
      <c r="B1088" s="13"/>
      <c r="C1088" s="14"/>
      <c r="D1088" s="14"/>
      <c r="E1088" s="14"/>
      <c r="F1088" s="14"/>
      <c r="G1088" s="15"/>
      <c r="H1088" s="102"/>
      <c r="I1088" s="102"/>
    </row>
    <row r="1089" spans="2:9" hidden="1">
      <c r="B1089" s="13"/>
      <c r="C1089" s="14"/>
      <c r="D1089" s="14"/>
      <c r="E1089" s="14"/>
      <c r="F1089" s="14"/>
      <c r="G1089" s="15"/>
      <c r="H1089" s="102"/>
      <c r="I1089" s="102"/>
    </row>
    <row r="1090" spans="2:9" hidden="1">
      <c r="B1090" s="13"/>
      <c r="C1090" s="14"/>
      <c r="D1090" s="14"/>
      <c r="E1090" s="14"/>
      <c r="F1090" s="14"/>
      <c r="G1090" s="15"/>
      <c r="H1090" s="102"/>
      <c r="I1090" s="102"/>
    </row>
    <row r="1091" spans="2:9" hidden="1">
      <c r="B1091" s="13"/>
      <c r="C1091" s="14"/>
      <c r="D1091" s="14"/>
      <c r="E1091" s="14"/>
      <c r="F1091" s="14"/>
      <c r="G1091" s="15"/>
      <c r="H1091" s="102"/>
      <c r="I1091" s="102"/>
    </row>
    <row r="1092" spans="2:9" hidden="1">
      <c r="B1092" s="13"/>
      <c r="C1092" s="14"/>
      <c r="D1092" s="14"/>
      <c r="E1092" s="14"/>
      <c r="F1092" s="14"/>
      <c r="G1092" s="15"/>
      <c r="H1092" s="102"/>
      <c r="I1092" s="102"/>
    </row>
    <row r="1093" spans="2:9" hidden="1">
      <c r="B1093" s="13"/>
      <c r="C1093" s="14"/>
      <c r="D1093" s="14"/>
      <c r="E1093" s="14"/>
      <c r="F1093" s="14"/>
      <c r="G1093" s="15"/>
      <c r="H1093" s="102"/>
      <c r="I1093" s="102"/>
    </row>
    <row r="1094" spans="2:9" hidden="1">
      <c r="B1094" s="13"/>
      <c r="C1094" s="14"/>
      <c r="D1094" s="14"/>
      <c r="E1094" s="14"/>
      <c r="F1094" s="14"/>
      <c r="G1094" s="15"/>
      <c r="H1094" s="102"/>
      <c r="I1094" s="102"/>
    </row>
    <row r="1095" spans="2:9" hidden="1">
      <c r="B1095" s="13"/>
      <c r="C1095" s="14"/>
      <c r="D1095" s="14"/>
      <c r="E1095" s="14"/>
      <c r="F1095" s="14"/>
      <c r="G1095" s="15"/>
      <c r="H1095" s="102"/>
      <c r="I1095" s="102"/>
    </row>
    <row r="1096" spans="2:9" hidden="1">
      <c r="B1096" s="13"/>
      <c r="C1096" s="14"/>
      <c r="D1096" s="14"/>
      <c r="E1096" s="14"/>
      <c r="F1096" s="14"/>
      <c r="G1096" s="15"/>
      <c r="H1096" s="102"/>
      <c r="I1096" s="102"/>
    </row>
    <row r="1097" spans="2:9" hidden="1">
      <c r="B1097" s="13"/>
      <c r="C1097" s="14"/>
      <c r="D1097" s="14"/>
      <c r="E1097" s="14"/>
      <c r="F1097" s="14"/>
      <c r="G1097" s="15"/>
      <c r="H1097" s="102"/>
      <c r="I1097" s="102"/>
    </row>
    <row r="1098" spans="2:9" hidden="1">
      <c r="B1098" s="13"/>
      <c r="C1098" s="14"/>
      <c r="D1098" s="14"/>
      <c r="E1098" s="14"/>
      <c r="F1098" s="14"/>
      <c r="G1098" s="15"/>
      <c r="H1098" s="102"/>
      <c r="I1098" s="102"/>
    </row>
    <row r="1099" spans="2:9" hidden="1">
      <c r="B1099" s="13"/>
      <c r="C1099" s="14"/>
      <c r="D1099" s="14"/>
      <c r="E1099" s="14"/>
      <c r="F1099" s="14"/>
      <c r="G1099" s="15"/>
      <c r="H1099" s="102"/>
      <c r="I1099" s="102"/>
    </row>
    <row r="1100" spans="2:9" hidden="1">
      <c r="B1100" s="13"/>
      <c r="C1100" s="14"/>
      <c r="D1100" s="14"/>
      <c r="E1100" s="14"/>
      <c r="F1100" s="14"/>
      <c r="G1100" s="15"/>
      <c r="H1100" s="102"/>
      <c r="I1100" s="102"/>
    </row>
    <row r="1101" spans="2:9" hidden="1">
      <c r="B1101" s="13"/>
      <c r="C1101" s="14"/>
      <c r="D1101" s="14"/>
      <c r="E1101" s="14"/>
      <c r="F1101" s="14"/>
      <c r="G1101" s="15"/>
      <c r="H1101" s="102"/>
      <c r="I1101" s="102"/>
    </row>
    <row r="1102" spans="2:9" hidden="1">
      <c r="B1102" s="13"/>
      <c r="C1102" s="14"/>
      <c r="D1102" s="14"/>
      <c r="E1102" s="14"/>
      <c r="F1102" s="14"/>
      <c r="G1102" s="15"/>
      <c r="H1102" s="102"/>
      <c r="I1102" s="102"/>
    </row>
    <row r="1103" spans="2:9" hidden="1">
      <c r="B1103" s="13"/>
      <c r="C1103" s="14"/>
      <c r="D1103" s="14"/>
      <c r="E1103" s="14"/>
      <c r="F1103" s="14"/>
      <c r="G1103" s="15"/>
      <c r="H1103" s="102"/>
      <c r="I1103" s="102"/>
    </row>
    <row r="1104" spans="2:9" hidden="1">
      <c r="B1104" s="13"/>
      <c r="C1104" s="14"/>
      <c r="D1104" s="14"/>
      <c r="E1104" s="14"/>
      <c r="F1104" s="14"/>
      <c r="G1104" s="15"/>
      <c r="H1104" s="102"/>
      <c r="I1104" s="102"/>
    </row>
    <row r="1105" spans="2:9" hidden="1">
      <c r="B1105" s="13"/>
      <c r="C1105" s="14"/>
      <c r="D1105" s="14"/>
      <c r="E1105" s="14"/>
      <c r="F1105" s="14"/>
      <c r="G1105" s="15"/>
      <c r="H1105" s="102"/>
      <c r="I1105" s="102"/>
    </row>
    <row r="1106" spans="2:9" hidden="1">
      <c r="B1106" s="13"/>
      <c r="C1106" s="14"/>
      <c r="D1106" s="14"/>
      <c r="E1106" s="14"/>
      <c r="F1106" s="14"/>
      <c r="G1106" s="15"/>
      <c r="H1106" s="102"/>
      <c r="I1106" s="102"/>
    </row>
    <row r="1107" spans="2:9" hidden="1">
      <c r="B1107" s="13"/>
      <c r="C1107" s="14"/>
      <c r="D1107" s="14"/>
      <c r="E1107" s="14"/>
      <c r="F1107" s="14"/>
      <c r="G1107" s="15"/>
      <c r="H1107" s="102"/>
      <c r="I1107" s="102"/>
    </row>
    <row r="1108" spans="2:9" hidden="1">
      <c r="B1108" s="13"/>
      <c r="C1108" s="14"/>
      <c r="D1108" s="14"/>
      <c r="E1108" s="14"/>
      <c r="F1108" s="14"/>
      <c r="G1108" s="15"/>
      <c r="H1108" s="102"/>
      <c r="I1108" s="102"/>
    </row>
    <row r="1109" spans="2:9" hidden="1">
      <c r="B1109" s="13"/>
      <c r="C1109" s="14"/>
      <c r="D1109" s="14"/>
      <c r="E1109" s="14"/>
      <c r="F1109" s="14"/>
      <c r="G1109" s="15"/>
      <c r="H1109" s="102"/>
      <c r="I1109" s="102"/>
    </row>
    <row r="1110" spans="2:9" hidden="1">
      <c r="B1110" s="13"/>
      <c r="C1110" s="14"/>
      <c r="D1110" s="14"/>
      <c r="E1110" s="14"/>
      <c r="F1110" s="14"/>
      <c r="G1110" s="15"/>
      <c r="H1110" s="102"/>
      <c r="I1110" s="102"/>
    </row>
    <row r="1111" spans="2:9" hidden="1">
      <c r="B1111" s="13"/>
      <c r="C1111" s="14"/>
      <c r="D1111" s="14"/>
      <c r="E1111" s="14"/>
      <c r="F1111" s="14"/>
      <c r="G1111" s="15"/>
      <c r="H1111" s="102"/>
      <c r="I1111" s="102"/>
    </row>
    <row r="1112" spans="2:9" hidden="1">
      <c r="B1112" s="13"/>
      <c r="C1112" s="14"/>
      <c r="D1112" s="14"/>
      <c r="E1112" s="14"/>
      <c r="F1112" s="14"/>
      <c r="G1112" s="15"/>
      <c r="H1112" s="102"/>
      <c r="I1112" s="102"/>
    </row>
    <row r="1113" spans="2:9" hidden="1">
      <c r="B1113" s="13"/>
      <c r="C1113" s="14"/>
      <c r="D1113" s="14"/>
      <c r="E1113" s="14"/>
      <c r="F1113" s="14"/>
      <c r="G1113" s="15"/>
      <c r="H1113" s="102"/>
      <c r="I1113" s="102"/>
    </row>
    <row r="1114" spans="2:9" hidden="1">
      <c r="B1114" s="13"/>
      <c r="C1114" s="14"/>
      <c r="D1114" s="14"/>
      <c r="E1114" s="14"/>
      <c r="F1114" s="14"/>
      <c r="G1114" s="15"/>
      <c r="H1114" s="102"/>
      <c r="I1114" s="102"/>
    </row>
    <row r="1115" spans="2:9" hidden="1">
      <c r="B1115" s="13"/>
      <c r="C1115" s="14"/>
      <c r="D1115" s="14"/>
      <c r="E1115" s="14"/>
      <c r="F1115" s="14"/>
      <c r="G1115" s="15"/>
      <c r="H1115" s="102"/>
      <c r="I1115" s="102"/>
    </row>
    <row r="1116" spans="2:9" hidden="1">
      <c r="B1116" s="13"/>
      <c r="C1116" s="14"/>
      <c r="D1116" s="14"/>
      <c r="E1116" s="14"/>
      <c r="F1116" s="14"/>
      <c r="G1116" s="15"/>
      <c r="H1116" s="102"/>
      <c r="I1116" s="102"/>
    </row>
    <row r="1117" spans="2:9" hidden="1">
      <c r="B1117" s="13"/>
      <c r="C1117" s="14"/>
      <c r="D1117" s="14"/>
      <c r="E1117" s="14"/>
      <c r="F1117" s="14"/>
      <c r="G1117" s="15"/>
      <c r="H1117" s="102"/>
      <c r="I1117" s="102"/>
    </row>
    <row r="1118" spans="2:9" hidden="1">
      <c r="B1118" s="13"/>
      <c r="C1118" s="14"/>
      <c r="D1118" s="14"/>
      <c r="E1118" s="14"/>
      <c r="F1118" s="14"/>
      <c r="G1118" s="15"/>
      <c r="H1118" s="102"/>
      <c r="I1118" s="102"/>
    </row>
    <row r="1119" spans="2:9" hidden="1">
      <c r="B1119" s="13"/>
      <c r="C1119" s="14"/>
      <c r="D1119" s="14"/>
      <c r="E1119" s="14"/>
      <c r="F1119" s="14"/>
      <c r="G1119" s="15"/>
      <c r="H1119" s="102"/>
      <c r="I1119" s="102"/>
    </row>
    <row r="1120" spans="2:9" hidden="1">
      <c r="B1120" s="13"/>
      <c r="C1120" s="14"/>
      <c r="D1120" s="14"/>
      <c r="E1120" s="14"/>
      <c r="F1120" s="14"/>
      <c r="G1120" s="15"/>
      <c r="H1120" s="102"/>
      <c r="I1120" s="102"/>
    </row>
    <row r="1121" spans="2:9" hidden="1">
      <c r="B1121" s="13"/>
      <c r="C1121" s="14"/>
      <c r="D1121" s="14"/>
      <c r="E1121" s="14"/>
      <c r="F1121" s="14"/>
      <c r="G1121" s="15"/>
      <c r="H1121" s="102"/>
      <c r="I1121" s="102"/>
    </row>
    <row r="1122" spans="2:9" hidden="1">
      <c r="B1122" s="13"/>
      <c r="C1122" s="14"/>
      <c r="D1122" s="14"/>
      <c r="E1122" s="14"/>
      <c r="F1122" s="14"/>
      <c r="G1122" s="15"/>
      <c r="H1122" s="102"/>
      <c r="I1122" s="102"/>
    </row>
    <row r="1123" spans="2:9" hidden="1">
      <c r="B1123" s="13"/>
      <c r="C1123" s="14"/>
      <c r="D1123" s="14"/>
      <c r="E1123" s="14"/>
      <c r="F1123" s="14"/>
      <c r="G1123" s="15"/>
      <c r="H1123" s="102"/>
      <c r="I1123" s="102"/>
    </row>
    <row r="1124" spans="2:9" hidden="1">
      <c r="B1124" s="13"/>
      <c r="C1124" s="14"/>
      <c r="D1124" s="14"/>
      <c r="E1124" s="14"/>
      <c r="F1124" s="14"/>
      <c r="G1124" s="15"/>
      <c r="H1124" s="102"/>
      <c r="I1124" s="102"/>
    </row>
    <row r="1125" spans="2:9" hidden="1">
      <c r="B1125" s="13"/>
      <c r="C1125" s="14"/>
      <c r="D1125" s="14"/>
      <c r="E1125" s="14"/>
      <c r="F1125" s="14"/>
      <c r="G1125" s="15"/>
      <c r="H1125" s="102"/>
      <c r="I1125" s="102"/>
    </row>
    <row r="1126" spans="2:9" hidden="1">
      <c r="B1126" s="13"/>
      <c r="C1126" s="14"/>
      <c r="D1126" s="14"/>
      <c r="E1126" s="14"/>
      <c r="F1126" s="14"/>
      <c r="G1126" s="15"/>
      <c r="H1126" s="102"/>
      <c r="I1126" s="102"/>
    </row>
    <row r="1127" spans="2:9" hidden="1">
      <c r="B1127" s="13"/>
      <c r="C1127" s="14"/>
      <c r="D1127" s="14"/>
      <c r="E1127" s="14"/>
      <c r="F1127" s="14"/>
      <c r="G1127" s="15"/>
      <c r="H1127" s="102"/>
      <c r="I1127" s="102"/>
    </row>
    <row r="1128" spans="2:9" hidden="1">
      <c r="B1128" s="13"/>
      <c r="C1128" s="14"/>
      <c r="D1128" s="14"/>
      <c r="E1128" s="14"/>
      <c r="F1128" s="14"/>
      <c r="G1128" s="15"/>
      <c r="H1128" s="102"/>
      <c r="I1128" s="102"/>
    </row>
    <row r="1129" spans="2:9" hidden="1">
      <c r="B1129" s="13"/>
      <c r="C1129" s="14"/>
      <c r="D1129" s="14"/>
      <c r="E1129" s="14"/>
      <c r="F1129" s="14"/>
      <c r="G1129" s="15"/>
      <c r="H1129" s="102"/>
      <c r="I1129" s="102"/>
    </row>
    <row r="1130" spans="2:9" hidden="1">
      <c r="B1130" s="13"/>
      <c r="C1130" s="14"/>
      <c r="D1130" s="14"/>
      <c r="E1130" s="14"/>
      <c r="F1130" s="14"/>
      <c r="G1130" s="15"/>
      <c r="H1130" s="102"/>
      <c r="I1130" s="102"/>
    </row>
    <row r="1131" spans="2:9" hidden="1">
      <c r="B1131" s="13"/>
      <c r="C1131" s="14"/>
      <c r="D1131" s="14"/>
      <c r="E1131" s="14"/>
      <c r="F1131" s="14"/>
      <c r="G1131" s="15"/>
      <c r="H1131" s="102"/>
      <c r="I1131" s="102"/>
    </row>
    <row r="1132" spans="2:9" hidden="1">
      <c r="B1132" s="13"/>
      <c r="C1132" s="14"/>
      <c r="D1132" s="14"/>
      <c r="E1132" s="14"/>
      <c r="F1132" s="14"/>
      <c r="G1132" s="15"/>
      <c r="H1132" s="102"/>
      <c r="I1132" s="102"/>
    </row>
    <row r="1133" spans="2:9" hidden="1">
      <c r="B1133" s="13"/>
      <c r="C1133" s="14"/>
      <c r="D1133" s="14"/>
      <c r="E1133" s="14"/>
      <c r="F1133" s="14"/>
      <c r="G1133" s="15"/>
      <c r="H1133" s="102"/>
      <c r="I1133" s="102"/>
    </row>
    <row r="1134" spans="2:9" hidden="1">
      <c r="B1134" s="13"/>
      <c r="C1134" s="14"/>
      <c r="D1134" s="14"/>
      <c r="E1134" s="14"/>
      <c r="F1134" s="14"/>
      <c r="G1134" s="15"/>
      <c r="H1134" s="102"/>
      <c r="I1134" s="102"/>
    </row>
    <row r="1135" spans="2:9" hidden="1">
      <c r="B1135" s="13"/>
      <c r="C1135" s="14"/>
      <c r="D1135" s="14"/>
      <c r="E1135" s="14"/>
      <c r="F1135" s="14"/>
      <c r="G1135" s="15"/>
      <c r="H1135" s="102"/>
      <c r="I1135" s="102"/>
    </row>
    <row r="1136" spans="2:9" hidden="1">
      <c r="B1136" s="13"/>
      <c r="C1136" s="14"/>
      <c r="D1136" s="14"/>
      <c r="E1136" s="14"/>
      <c r="F1136" s="14"/>
      <c r="G1136" s="15"/>
      <c r="H1136" s="102"/>
      <c r="I1136" s="102"/>
    </row>
    <row r="1137" spans="2:9" hidden="1">
      <c r="B1137" s="13"/>
      <c r="C1137" s="14"/>
      <c r="D1137" s="14"/>
      <c r="E1137" s="14"/>
      <c r="F1137" s="14"/>
      <c r="G1137" s="15"/>
      <c r="H1137" s="102"/>
      <c r="I1137" s="102"/>
    </row>
    <row r="1138" spans="2:9" hidden="1">
      <c r="B1138" s="13"/>
      <c r="C1138" s="14"/>
      <c r="D1138" s="14"/>
      <c r="E1138" s="14"/>
      <c r="F1138" s="14"/>
      <c r="G1138" s="15"/>
      <c r="H1138" s="102"/>
      <c r="I1138" s="102"/>
    </row>
    <row r="1139" spans="2:9" hidden="1">
      <c r="B1139" s="13"/>
      <c r="C1139" s="14"/>
      <c r="D1139" s="14"/>
      <c r="E1139" s="14"/>
      <c r="F1139" s="14"/>
      <c r="G1139" s="15"/>
      <c r="H1139" s="102"/>
      <c r="I1139" s="102"/>
    </row>
    <row r="1140" spans="2:9" hidden="1">
      <c r="B1140" s="13"/>
      <c r="C1140" s="14"/>
      <c r="D1140" s="14"/>
      <c r="E1140" s="14"/>
      <c r="F1140" s="14"/>
      <c r="G1140" s="15"/>
      <c r="H1140" s="102"/>
      <c r="I1140" s="102"/>
    </row>
    <row r="1141" spans="2:9" hidden="1">
      <c r="B1141" s="13"/>
      <c r="C1141" s="14"/>
      <c r="D1141" s="14"/>
      <c r="E1141" s="14"/>
      <c r="F1141" s="14"/>
      <c r="G1141" s="15"/>
      <c r="H1141" s="102"/>
      <c r="I1141" s="102"/>
    </row>
    <row r="1142" spans="2:9" hidden="1">
      <c r="B1142" s="13"/>
      <c r="C1142" s="14"/>
      <c r="D1142" s="14"/>
      <c r="E1142" s="14"/>
      <c r="F1142" s="14"/>
      <c r="G1142" s="15"/>
      <c r="H1142" s="102"/>
      <c r="I1142" s="102"/>
    </row>
    <row r="1143" spans="2:9" hidden="1">
      <c r="B1143" s="13"/>
      <c r="C1143" s="14"/>
      <c r="D1143" s="14"/>
      <c r="E1143" s="14"/>
      <c r="F1143" s="14"/>
      <c r="G1143" s="15"/>
      <c r="H1143" s="102"/>
      <c r="I1143" s="102"/>
    </row>
    <row r="1144" spans="2:9" hidden="1">
      <c r="B1144" s="13"/>
      <c r="C1144" s="14"/>
      <c r="D1144" s="14"/>
      <c r="E1144" s="14"/>
      <c r="F1144" s="14"/>
      <c r="G1144" s="15"/>
      <c r="H1144" s="102"/>
      <c r="I1144" s="102"/>
    </row>
    <row r="1145" spans="2:9" hidden="1">
      <c r="B1145" s="13"/>
      <c r="C1145" s="14"/>
      <c r="D1145" s="14"/>
      <c r="E1145" s="14"/>
      <c r="F1145" s="14"/>
      <c r="G1145" s="15"/>
      <c r="H1145" s="102"/>
      <c r="I1145" s="102"/>
    </row>
    <row r="1146" spans="2:9" hidden="1">
      <c r="B1146" s="13"/>
      <c r="C1146" s="14"/>
      <c r="D1146" s="14"/>
      <c r="E1146" s="14"/>
      <c r="F1146" s="14"/>
      <c r="G1146" s="15"/>
      <c r="H1146" s="102"/>
      <c r="I1146" s="102"/>
    </row>
    <row r="1147" spans="2:9" hidden="1">
      <c r="B1147" s="13"/>
      <c r="C1147" s="14"/>
      <c r="D1147" s="14"/>
      <c r="E1147" s="14"/>
      <c r="F1147" s="14"/>
      <c r="G1147" s="15"/>
      <c r="H1147" s="102"/>
      <c r="I1147" s="102"/>
    </row>
    <row r="1148" spans="2:9" hidden="1">
      <c r="B1148" s="13"/>
      <c r="C1148" s="14"/>
      <c r="D1148" s="14"/>
      <c r="E1148" s="14"/>
      <c r="F1148" s="14"/>
      <c r="G1148" s="15"/>
      <c r="H1148" s="102"/>
      <c r="I1148" s="102"/>
    </row>
    <row r="1149" spans="2:9" hidden="1">
      <c r="B1149" s="13"/>
      <c r="C1149" s="14"/>
      <c r="D1149" s="14"/>
      <c r="E1149" s="14"/>
      <c r="F1149" s="14"/>
      <c r="G1149" s="15"/>
      <c r="H1149" s="102"/>
      <c r="I1149" s="102"/>
    </row>
    <row r="1150" spans="2:9" hidden="1">
      <c r="B1150" s="13"/>
      <c r="C1150" s="14"/>
      <c r="D1150" s="14"/>
      <c r="E1150" s="14"/>
      <c r="F1150" s="14"/>
      <c r="G1150" s="15"/>
      <c r="H1150" s="102"/>
      <c r="I1150" s="102"/>
    </row>
    <row r="1151" spans="2:9" hidden="1">
      <c r="B1151" s="13"/>
      <c r="C1151" s="14"/>
      <c r="D1151" s="14"/>
      <c r="E1151" s="14"/>
      <c r="F1151" s="14"/>
      <c r="G1151" s="15"/>
      <c r="H1151" s="102"/>
      <c r="I1151" s="102"/>
    </row>
    <row r="1152" spans="2:9" hidden="1">
      <c r="B1152" s="13"/>
      <c r="C1152" s="14"/>
      <c r="D1152" s="14"/>
      <c r="E1152" s="14"/>
      <c r="F1152" s="14"/>
      <c r="G1152" s="15"/>
      <c r="H1152" s="102"/>
      <c r="I1152" s="102"/>
    </row>
    <row r="1153" spans="2:9" hidden="1">
      <c r="B1153" s="13"/>
      <c r="C1153" s="14"/>
      <c r="D1153" s="14"/>
      <c r="E1153" s="14"/>
      <c r="F1153" s="14"/>
      <c r="G1153" s="15"/>
      <c r="H1153" s="102"/>
      <c r="I1153" s="102"/>
    </row>
    <row r="1154" spans="2:9" hidden="1">
      <c r="B1154" s="13"/>
      <c r="C1154" s="14"/>
      <c r="D1154" s="14"/>
      <c r="E1154" s="14"/>
      <c r="F1154" s="14"/>
      <c r="G1154" s="15"/>
      <c r="H1154" s="102"/>
      <c r="I1154" s="102"/>
    </row>
    <row r="1155" spans="2:9" hidden="1">
      <c r="B1155" s="13"/>
      <c r="C1155" s="14"/>
      <c r="D1155" s="14"/>
      <c r="E1155" s="14"/>
      <c r="F1155" s="14"/>
      <c r="G1155" s="15"/>
      <c r="H1155" s="102"/>
      <c r="I1155" s="102"/>
    </row>
    <row r="1156" spans="2:9" hidden="1">
      <c r="B1156" s="13"/>
      <c r="C1156" s="14"/>
      <c r="D1156" s="14"/>
      <c r="E1156" s="14"/>
      <c r="F1156" s="14"/>
      <c r="G1156" s="15"/>
      <c r="H1156" s="102"/>
      <c r="I1156" s="102"/>
    </row>
    <row r="1157" spans="2:9" hidden="1">
      <c r="B1157" s="13"/>
      <c r="C1157" s="14"/>
      <c r="D1157" s="14"/>
      <c r="E1157" s="14"/>
      <c r="F1157" s="14"/>
      <c r="G1157" s="15"/>
      <c r="H1157" s="102"/>
      <c r="I1157" s="102"/>
    </row>
    <row r="1158" spans="2:9" hidden="1">
      <c r="B1158" s="13"/>
      <c r="C1158" s="14"/>
      <c r="D1158" s="14"/>
      <c r="E1158" s="14"/>
      <c r="F1158" s="14"/>
      <c r="G1158" s="15"/>
      <c r="H1158" s="102"/>
      <c r="I1158" s="102"/>
    </row>
    <row r="1159" spans="2:9" hidden="1">
      <c r="B1159" s="13"/>
      <c r="C1159" s="14"/>
      <c r="D1159" s="14"/>
      <c r="E1159" s="14"/>
      <c r="F1159" s="14"/>
      <c r="G1159" s="15"/>
      <c r="H1159" s="102"/>
      <c r="I1159" s="102"/>
    </row>
    <row r="1160" spans="2:9" hidden="1">
      <c r="B1160" s="13"/>
      <c r="C1160" s="14"/>
      <c r="D1160" s="14"/>
      <c r="E1160" s="14"/>
      <c r="F1160" s="14"/>
      <c r="G1160" s="15"/>
      <c r="H1160" s="102"/>
      <c r="I1160" s="102"/>
    </row>
    <row r="1161" spans="2:9" hidden="1">
      <c r="B1161" s="13"/>
      <c r="C1161" s="14"/>
      <c r="D1161" s="14"/>
      <c r="E1161" s="14"/>
      <c r="F1161" s="14"/>
      <c r="G1161" s="15"/>
      <c r="H1161" s="102"/>
      <c r="I1161" s="102"/>
    </row>
    <row r="1162" spans="2:9" hidden="1">
      <c r="B1162" s="13"/>
      <c r="C1162" s="14"/>
      <c r="D1162" s="14"/>
      <c r="E1162" s="14"/>
      <c r="F1162" s="14"/>
      <c r="G1162" s="15"/>
      <c r="H1162" s="102"/>
      <c r="I1162" s="102"/>
    </row>
    <row r="1163" spans="2:9" hidden="1">
      <c r="B1163" s="13"/>
      <c r="C1163" s="14"/>
      <c r="D1163" s="14"/>
      <c r="E1163" s="14"/>
      <c r="F1163" s="14"/>
      <c r="G1163" s="15"/>
      <c r="H1163" s="102"/>
      <c r="I1163" s="102"/>
    </row>
    <row r="1164" spans="2:9" hidden="1">
      <c r="B1164" s="13"/>
      <c r="C1164" s="14"/>
      <c r="D1164" s="14"/>
      <c r="E1164" s="14"/>
      <c r="F1164" s="14"/>
      <c r="G1164" s="15"/>
      <c r="H1164" s="102"/>
      <c r="I1164" s="102"/>
    </row>
    <row r="1165" spans="2:9" hidden="1">
      <c r="B1165" s="13"/>
      <c r="C1165" s="14"/>
      <c r="D1165" s="14"/>
      <c r="E1165" s="14"/>
      <c r="F1165" s="14"/>
      <c r="G1165" s="15"/>
      <c r="H1165" s="102"/>
      <c r="I1165" s="102"/>
    </row>
    <row r="1166" spans="2:9" hidden="1">
      <c r="B1166" s="13"/>
      <c r="C1166" s="14"/>
      <c r="D1166" s="14"/>
      <c r="E1166" s="14"/>
      <c r="F1166" s="14"/>
      <c r="G1166" s="15"/>
      <c r="H1166" s="102"/>
      <c r="I1166" s="102"/>
    </row>
    <row r="1167" spans="2:9" hidden="1">
      <c r="B1167" s="13"/>
      <c r="C1167" s="14"/>
      <c r="D1167" s="14"/>
      <c r="E1167" s="14"/>
      <c r="F1167" s="14"/>
      <c r="G1167" s="15"/>
      <c r="H1167" s="102"/>
      <c r="I1167" s="102"/>
    </row>
    <row r="1168" spans="2:9" hidden="1">
      <c r="B1168" s="13"/>
      <c r="C1168" s="14"/>
      <c r="D1168" s="14"/>
      <c r="E1168" s="14"/>
      <c r="F1168" s="14"/>
      <c r="G1168" s="15"/>
      <c r="H1168" s="102"/>
      <c r="I1168" s="102"/>
    </row>
    <row r="1169" spans="2:9" hidden="1">
      <c r="B1169" s="13"/>
      <c r="C1169" s="14"/>
      <c r="D1169" s="14"/>
      <c r="E1169" s="14"/>
      <c r="F1169" s="14"/>
      <c r="G1169" s="15"/>
      <c r="H1169" s="102"/>
      <c r="I1169" s="102"/>
    </row>
    <row r="1170" spans="2:9" hidden="1">
      <c r="B1170" s="13"/>
      <c r="C1170" s="14"/>
      <c r="D1170" s="14"/>
      <c r="E1170" s="14"/>
      <c r="F1170" s="14"/>
      <c r="G1170" s="15"/>
      <c r="H1170" s="102"/>
      <c r="I1170" s="102"/>
    </row>
    <row r="1171" spans="2:9" hidden="1">
      <c r="B1171" s="13"/>
      <c r="C1171" s="14"/>
      <c r="D1171" s="14"/>
      <c r="E1171" s="14"/>
      <c r="F1171" s="14"/>
      <c r="G1171" s="15"/>
      <c r="H1171" s="102"/>
      <c r="I1171" s="102"/>
    </row>
    <row r="1172" spans="2:9" hidden="1">
      <c r="B1172" s="13"/>
      <c r="C1172" s="14"/>
      <c r="D1172" s="14"/>
      <c r="E1172" s="14"/>
      <c r="F1172" s="14"/>
      <c r="G1172" s="15"/>
      <c r="H1172" s="102"/>
      <c r="I1172" s="102"/>
    </row>
    <row r="1173" spans="2:9" hidden="1">
      <c r="B1173" s="13"/>
      <c r="C1173" s="14"/>
      <c r="D1173" s="14"/>
      <c r="E1173" s="14"/>
      <c r="F1173" s="14"/>
      <c r="G1173" s="15"/>
      <c r="H1173" s="102"/>
      <c r="I1173" s="102"/>
    </row>
    <row r="1174" spans="2:9" hidden="1">
      <c r="B1174" s="13"/>
      <c r="C1174" s="14"/>
      <c r="D1174" s="14"/>
      <c r="E1174" s="14"/>
      <c r="F1174" s="14"/>
      <c r="G1174" s="15"/>
      <c r="H1174" s="102"/>
      <c r="I1174" s="102"/>
    </row>
    <row r="1175" spans="2:9" hidden="1">
      <c r="B1175" s="13"/>
      <c r="C1175" s="14"/>
      <c r="D1175" s="14"/>
      <c r="E1175" s="14"/>
      <c r="F1175" s="14"/>
      <c r="G1175" s="15"/>
      <c r="H1175" s="102"/>
      <c r="I1175" s="102"/>
    </row>
    <row r="1176" spans="2:9" hidden="1">
      <c r="B1176" s="13"/>
      <c r="C1176" s="14"/>
      <c r="D1176" s="14"/>
      <c r="E1176" s="14"/>
      <c r="F1176" s="14"/>
      <c r="G1176" s="15"/>
      <c r="H1176" s="102"/>
      <c r="I1176" s="102"/>
    </row>
    <row r="1177" spans="2:9" hidden="1">
      <c r="B1177" s="13"/>
      <c r="C1177" s="14"/>
      <c r="D1177" s="14"/>
      <c r="E1177" s="14"/>
      <c r="F1177" s="14"/>
      <c r="G1177" s="15"/>
      <c r="H1177" s="102"/>
      <c r="I1177" s="102"/>
    </row>
    <row r="1178" spans="2:9" hidden="1">
      <c r="B1178" s="13"/>
      <c r="C1178" s="14"/>
      <c r="D1178" s="14"/>
      <c r="E1178" s="14"/>
      <c r="F1178" s="14"/>
      <c r="G1178" s="15"/>
      <c r="H1178" s="102"/>
      <c r="I1178" s="102"/>
    </row>
    <row r="1179" spans="2:9" hidden="1">
      <c r="B1179" s="13"/>
      <c r="C1179" s="14"/>
      <c r="D1179" s="14"/>
      <c r="E1179" s="14"/>
      <c r="F1179" s="14"/>
      <c r="G1179" s="15"/>
      <c r="H1179" s="102"/>
      <c r="I1179" s="102"/>
    </row>
    <row r="1180" spans="2:9" hidden="1">
      <c r="B1180" s="13"/>
      <c r="C1180" s="14"/>
      <c r="D1180" s="14"/>
      <c r="E1180" s="14"/>
      <c r="F1180" s="14"/>
      <c r="G1180" s="15"/>
      <c r="H1180" s="102"/>
      <c r="I1180" s="102"/>
    </row>
    <row r="1181" spans="2:9" hidden="1">
      <c r="B1181" s="13"/>
      <c r="C1181" s="14"/>
      <c r="D1181" s="14"/>
      <c r="E1181" s="14"/>
      <c r="F1181" s="14"/>
      <c r="G1181" s="15"/>
      <c r="H1181" s="102"/>
      <c r="I1181" s="102"/>
    </row>
    <row r="1182" spans="2:9" hidden="1">
      <c r="B1182" s="13"/>
      <c r="C1182" s="14"/>
      <c r="D1182" s="14"/>
      <c r="E1182" s="14"/>
      <c r="F1182" s="14"/>
      <c r="G1182" s="15"/>
      <c r="H1182" s="102"/>
      <c r="I1182" s="102"/>
    </row>
    <row r="1183" spans="2:9" hidden="1">
      <c r="B1183" s="13"/>
      <c r="C1183" s="14"/>
      <c r="D1183" s="14"/>
      <c r="E1183" s="14"/>
      <c r="F1183" s="14"/>
      <c r="G1183" s="15"/>
      <c r="H1183" s="102"/>
      <c r="I1183" s="102"/>
    </row>
    <row r="1184" spans="2:9" hidden="1">
      <c r="B1184" s="13"/>
      <c r="C1184" s="14"/>
      <c r="D1184" s="14"/>
      <c r="E1184" s="14"/>
      <c r="F1184" s="14"/>
      <c r="G1184" s="15"/>
      <c r="H1184" s="102"/>
      <c r="I1184" s="102"/>
    </row>
    <row r="1185" spans="2:9" hidden="1">
      <c r="B1185" s="13"/>
      <c r="C1185" s="14"/>
      <c r="D1185" s="14"/>
      <c r="E1185" s="14"/>
      <c r="F1185" s="14"/>
      <c r="G1185" s="15"/>
      <c r="H1185" s="102"/>
      <c r="I1185" s="102"/>
    </row>
    <row r="1186" spans="2:9" hidden="1">
      <c r="B1186" s="13"/>
      <c r="C1186" s="14"/>
      <c r="D1186" s="14"/>
      <c r="E1186" s="14"/>
      <c r="F1186" s="14"/>
      <c r="G1186" s="15"/>
      <c r="H1186" s="102"/>
      <c r="I1186" s="102"/>
    </row>
    <row r="1187" spans="2:9" hidden="1">
      <c r="B1187" s="13"/>
      <c r="C1187" s="14"/>
      <c r="D1187" s="14"/>
      <c r="E1187" s="14"/>
      <c r="F1187" s="14"/>
      <c r="G1187" s="15"/>
      <c r="H1187" s="102"/>
      <c r="I1187" s="102"/>
    </row>
    <row r="1188" spans="2:9" hidden="1">
      <c r="B1188" s="13"/>
      <c r="C1188" s="14"/>
      <c r="D1188" s="14"/>
      <c r="E1188" s="14"/>
      <c r="F1188" s="14"/>
      <c r="G1188" s="15"/>
      <c r="H1188" s="102"/>
      <c r="I1188" s="102"/>
    </row>
    <row r="1189" spans="2:9" hidden="1">
      <c r="B1189" s="13"/>
      <c r="C1189" s="14"/>
      <c r="D1189" s="14"/>
      <c r="E1189" s="14"/>
      <c r="F1189" s="14"/>
      <c r="G1189" s="15"/>
      <c r="H1189" s="102"/>
      <c r="I1189" s="102"/>
    </row>
    <row r="1190" spans="2:9" hidden="1">
      <c r="B1190" s="13"/>
      <c r="C1190" s="14"/>
      <c r="D1190" s="14"/>
      <c r="E1190" s="14"/>
      <c r="F1190" s="14"/>
      <c r="G1190" s="15"/>
      <c r="H1190" s="102"/>
      <c r="I1190" s="102"/>
    </row>
    <row r="1191" spans="2:9" hidden="1">
      <c r="B1191" s="13"/>
      <c r="C1191" s="14"/>
      <c r="D1191" s="14"/>
      <c r="E1191" s="14"/>
      <c r="F1191" s="14"/>
      <c r="G1191" s="15"/>
      <c r="H1191" s="102"/>
      <c r="I1191" s="102"/>
    </row>
    <row r="1192" spans="2:9" hidden="1">
      <c r="B1192" s="13"/>
      <c r="C1192" s="14"/>
      <c r="D1192" s="14"/>
      <c r="E1192" s="14"/>
      <c r="F1192" s="14"/>
      <c r="G1192" s="15"/>
      <c r="H1192" s="102"/>
      <c r="I1192" s="102"/>
    </row>
    <row r="1193" spans="2:9" hidden="1">
      <c r="B1193" s="13"/>
      <c r="C1193" s="14"/>
      <c r="D1193" s="14"/>
      <c r="E1193" s="14"/>
      <c r="F1193" s="14"/>
      <c r="G1193" s="15"/>
      <c r="H1193" s="102"/>
      <c r="I1193" s="102"/>
    </row>
    <row r="1194" spans="2:9" hidden="1">
      <c r="B1194" s="13"/>
      <c r="C1194" s="14"/>
      <c r="D1194" s="14"/>
      <c r="E1194" s="14"/>
      <c r="F1194" s="14"/>
      <c r="G1194" s="15"/>
      <c r="H1194" s="102"/>
      <c r="I1194" s="102"/>
    </row>
    <row r="1195" spans="2:9" hidden="1">
      <c r="B1195" s="13"/>
      <c r="C1195" s="14"/>
      <c r="D1195" s="14"/>
      <c r="E1195" s="14"/>
      <c r="F1195" s="14"/>
      <c r="G1195" s="15"/>
      <c r="H1195" s="102"/>
      <c r="I1195" s="102"/>
    </row>
    <row r="1196" spans="2:9" hidden="1">
      <c r="B1196" s="13"/>
      <c r="C1196" s="14"/>
      <c r="D1196" s="14"/>
      <c r="E1196" s="14"/>
      <c r="F1196" s="14"/>
      <c r="G1196" s="15"/>
      <c r="H1196" s="102"/>
      <c r="I1196" s="102"/>
    </row>
    <row r="1197" spans="2:9" hidden="1">
      <c r="B1197" s="13"/>
      <c r="C1197" s="14"/>
      <c r="D1197" s="14"/>
      <c r="E1197" s="14"/>
      <c r="F1197" s="14"/>
      <c r="G1197" s="15"/>
      <c r="H1197" s="102"/>
      <c r="I1197" s="102"/>
    </row>
    <row r="1198" spans="2:9" hidden="1">
      <c r="B1198" s="13"/>
      <c r="C1198" s="14"/>
      <c r="D1198" s="14"/>
      <c r="E1198" s="14"/>
      <c r="F1198" s="14"/>
      <c r="G1198" s="15"/>
      <c r="H1198" s="102"/>
      <c r="I1198" s="102"/>
    </row>
    <row r="1199" spans="2:9" hidden="1">
      <c r="B1199" s="13"/>
      <c r="C1199" s="14"/>
      <c r="D1199" s="14"/>
      <c r="E1199" s="14"/>
      <c r="F1199" s="14"/>
      <c r="G1199" s="15"/>
      <c r="H1199" s="102"/>
      <c r="I1199" s="102"/>
    </row>
    <row r="1200" spans="2:9" hidden="1">
      <c r="B1200" s="13"/>
      <c r="C1200" s="14"/>
      <c r="D1200" s="14"/>
      <c r="E1200" s="14"/>
      <c r="F1200" s="14"/>
      <c r="G1200" s="15"/>
      <c r="H1200" s="102"/>
      <c r="I1200" s="102"/>
    </row>
    <row r="1201" spans="2:9" hidden="1">
      <c r="B1201" s="13"/>
      <c r="C1201" s="14"/>
      <c r="D1201" s="14"/>
      <c r="E1201" s="14"/>
      <c r="F1201" s="14"/>
      <c r="G1201" s="15"/>
      <c r="H1201" s="102"/>
      <c r="I1201" s="102"/>
    </row>
    <row r="1202" spans="2:9" hidden="1">
      <c r="B1202" s="13"/>
      <c r="C1202" s="14"/>
      <c r="D1202" s="14"/>
      <c r="E1202" s="14"/>
      <c r="F1202" s="14"/>
      <c r="G1202" s="15"/>
      <c r="H1202" s="102"/>
      <c r="I1202" s="102"/>
    </row>
    <row r="1203" spans="2:9" hidden="1">
      <c r="B1203" s="13"/>
      <c r="C1203" s="14"/>
      <c r="D1203" s="14"/>
      <c r="E1203" s="14"/>
      <c r="F1203" s="14"/>
      <c r="G1203" s="15"/>
      <c r="H1203" s="102"/>
      <c r="I1203" s="102"/>
    </row>
    <row r="1204" spans="2:9" hidden="1">
      <c r="B1204" s="13"/>
      <c r="C1204" s="14"/>
      <c r="D1204" s="14"/>
      <c r="E1204" s="14"/>
      <c r="F1204" s="14"/>
      <c r="G1204" s="15"/>
      <c r="H1204" s="102"/>
      <c r="I1204" s="102"/>
    </row>
    <row r="1205" spans="2:9" hidden="1">
      <c r="B1205" s="13"/>
      <c r="C1205" s="14"/>
      <c r="D1205" s="14"/>
      <c r="E1205" s="14"/>
      <c r="F1205" s="14"/>
      <c r="G1205" s="15"/>
      <c r="H1205" s="102"/>
      <c r="I1205" s="102"/>
    </row>
    <row r="1206" spans="2:9" hidden="1">
      <c r="B1206" s="13"/>
      <c r="C1206" s="14"/>
      <c r="D1206" s="14"/>
      <c r="E1206" s="14"/>
      <c r="F1206" s="14"/>
      <c r="G1206" s="15"/>
      <c r="H1206" s="102"/>
      <c r="I1206" s="102"/>
    </row>
    <row r="1207" spans="2:9" hidden="1">
      <c r="B1207" s="13"/>
      <c r="C1207" s="14"/>
      <c r="D1207" s="14"/>
      <c r="E1207" s="14"/>
      <c r="F1207" s="14"/>
      <c r="G1207" s="15"/>
      <c r="H1207" s="102"/>
      <c r="I1207" s="102"/>
    </row>
    <row r="1208" spans="2:9" hidden="1">
      <c r="B1208" s="13"/>
      <c r="C1208" s="14"/>
      <c r="D1208" s="14"/>
      <c r="E1208" s="14"/>
      <c r="F1208" s="14"/>
      <c r="G1208" s="15"/>
      <c r="H1208" s="102"/>
      <c r="I1208" s="102"/>
    </row>
    <row r="1209" spans="2:9" hidden="1">
      <c r="B1209" s="13"/>
      <c r="C1209" s="14"/>
      <c r="D1209" s="14"/>
      <c r="E1209" s="14"/>
      <c r="F1209" s="14"/>
      <c r="G1209" s="15"/>
      <c r="H1209" s="102"/>
      <c r="I1209" s="102"/>
    </row>
    <row r="1210" spans="2:9" hidden="1">
      <c r="B1210" s="13"/>
      <c r="C1210" s="14"/>
      <c r="D1210" s="14"/>
      <c r="E1210" s="14"/>
      <c r="F1210" s="14"/>
      <c r="G1210" s="15"/>
      <c r="H1210" s="102"/>
      <c r="I1210" s="102"/>
    </row>
    <row r="1211" spans="2:9" hidden="1">
      <c r="B1211" s="13"/>
      <c r="C1211" s="14"/>
      <c r="D1211" s="14"/>
      <c r="E1211" s="14"/>
      <c r="F1211" s="14"/>
      <c r="G1211" s="15"/>
      <c r="H1211" s="102"/>
      <c r="I1211" s="102"/>
    </row>
    <row r="1212" spans="2:9" hidden="1">
      <c r="B1212" s="13"/>
      <c r="C1212" s="14"/>
      <c r="D1212" s="14"/>
      <c r="E1212" s="14"/>
      <c r="F1212" s="14"/>
      <c r="G1212" s="15"/>
      <c r="H1212" s="102"/>
      <c r="I1212" s="102"/>
    </row>
    <row r="1213" spans="2:9" hidden="1">
      <c r="B1213" s="13"/>
      <c r="C1213" s="14"/>
      <c r="D1213" s="14"/>
      <c r="E1213" s="14"/>
      <c r="F1213" s="14"/>
      <c r="G1213" s="15"/>
      <c r="H1213" s="102"/>
      <c r="I1213" s="102"/>
    </row>
    <row r="1214" spans="2:9" hidden="1">
      <c r="B1214" s="13"/>
      <c r="C1214" s="14"/>
      <c r="D1214" s="14"/>
      <c r="E1214" s="14"/>
      <c r="F1214" s="14"/>
      <c r="G1214" s="15"/>
      <c r="H1214" s="102"/>
      <c r="I1214" s="102"/>
    </row>
    <row r="1215" spans="2:9" hidden="1">
      <c r="B1215" s="13"/>
      <c r="C1215" s="14"/>
      <c r="D1215" s="14"/>
      <c r="E1215" s="14"/>
      <c r="F1215" s="14"/>
      <c r="G1215" s="15"/>
      <c r="H1215" s="102"/>
      <c r="I1215" s="102"/>
    </row>
    <row r="1216" spans="2:9" hidden="1">
      <c r="B1216" s="13"/>
      <c r="C1216" s="14"/>
      <c r="D1216" s="14"/>
      <c r="E1216" s="14"/>
      <c r="F1216" s="14"/>
      <c r="G1216" s="15"/>
      <c r="H1216" s="102"/>
      <c r="I1216" s="102"/>
    </row>
    <row r="1217" spans="2:9" hidden="1">
      <c r="B1217" s="13"/>
      <c r="C1217" s="14"/>
      <c r="D1217" s="14"/>
      <c r="E1217" s="14"/>
      <c r="F1217" s="14"/>
      <c r="G1217" s="15"/>
      <c r="H1217" s="102"/>
      <c r="I1217" s="102"/>
    </row>
    <row r="1218" spans="2:9" hidden="1">
      <c r="B1218" s="13"/>
      <c r="C1218" s="14"/>
      <c r="D1218" s="14"/>
      <c r="E1218" s="14"/>
      <c r="F1218" s="14"/>
      <c r="G1218" s="15"/>
      <c r="H1218" s="102"/>
      <c r="I1218" s="102"/>
    </row>
    <row r="1219" spans="2:9" hidden="1">
      <c r="B1219" s="13"/>
      <c r="C1219" s="14"/>
      <c r="D1219" s="14"/>
      <c r="E1219" s="14"/>
      <c r="F1219" s="14"/>
      <c r="G1219" s="15"/>
      <c r="H1219" s="102"/>
      <c r="I1219" s="102"/>
    </row>
    <row r="1220" spans="2:9" hidden="1">
      <c r="B1220" s="13"/>
      <c r="C1220" s="14"/>
      <c r="D1220" s="14"/>
      <c r="E1220" s="14"/>
      <c r="F1220" s="14"/>
      <c r="G1220" s="15"/>
      <c r="H1220" s="102"/>
      <c r="I1220" s="102"/>
    </row>
    <row r="1221" spans="2:9" hidden="1">
      <c r="B1221" s="13"/>
      <c r="C1221" s="14"/>
      <c r="D1221" s="14"/>
      <c r="E1221" s="14"/>
      <c r="F1221" s="14"/>
      <c r="G1221" s="15"/>
      <c r="H1221" s="102"/>
      <c r="I1221" s="102"/>
    </row>
    <row r="1222" spans="2:9" hidden="1">
      <c r="B1222" s="13"/>
      <c r="C1222" s="14"/>
      <c r="D1222" s="14"/>
      <c r="E1222" s="14"/>
      <c r="F1222" s="14"/>
      <c r="G1222" s="15"/>
      <c r="H1222" s="102"/>
      <c r="I1222" s="102"/>
    </row>
    <row r="1223" spans="2:9" hidden="1">
      <c r="B1223" s="13"/>
      <c r="C1223" s="14"/>
      <c r="D1223" s="14"/>
      <c r="E1223" s="14"/>
      <c r="F1223" s="14"/>
      <c r="G1223" s="15"/>
      <c r="H1223" s="102"/>
      <c r="I1223" s="102"/>
    </row>
    <row r="1224" spans="2:9" hidden="1">
      <c r="B1224" s="13"/>
      <c r="C1224" s="14"/>
      <c r="D1224" s="14"/>
      <c r="E1224" s="14"/>
      <c r="F1224" s="14"/>
      <c r="G1224" s="15"/>
      <c r="H1224" s="102"/>
      <c r="I1224" s="102"/>
    </row>
    <row r="1225" spans="2:9" hidden="1">
      <c r="B1225" s="13"/>
      <c r="C1225" s="14"/>
      <c r="D1225" s="14"/>
      <c r="E1225" s="14"/>
      <c r="F1225" s="14"/>
      <c r="G1225" s="15"/>
      <c r="H1225" s="102"/>
      <c r="I1225" s="102"/>
    </row>
    <row r="1226" spans="2:9" hidden="1">
      <c r="B1226" s="13"/>
      <c r="C1226" s="14"/>
      <c r="D1226" s="14"/>
      <c r="E1226" s="14"/>
      <c r="F1226" s="14"/>
      <c r="G1226" s="15"/>
      <c r="H1226" s="102"/>
      <c r="I1226" s="102"/>
    </row>
    <row r="1227" spans="2:9" hidden="1">
      <c r="B1227" s="13"/>
      <c r="C1227" s="14"/>
      <c r="D1227" s="14"/>
      <c r="E1227" s="14"/>
      <c r="F1227" s="14"/>
      <c r="G1227" s="15"/>
      <c r="H1227" s="102"/>
      <c r="I1227" s="102"/>
    </row>
    <row r="1228" spans="2:9" hidden="1">
      <c r="B1228" s="13"/>
      <c r="C1228" s="14"/>
      <c r="D1228" s="14"/>
      <c r="E1228" s="14"/>
      <c r="F1228" s="14"/>
      <c r="G1228" s="15"/>
      <c r="H1228" s="102"/>
      <c r="I1228" s="102"/>
    </row>
    <row r="1229" spans="2:9" hidden="1">
      <c r="B1229" s="13"/>
      <c r="C1229" s="14"/>
      <c r="D1229" s="14"/>
      <c r="E1229" s="14"/>
      <c r="F1229" s="14"/>
      <c r="G1229" s="15"/>
      <c r="H1229" s="102"/>
      <c r="I1229" s="102"/>
    </row>
    <row r="1230" spans="2:9" hidden="1">
      <c r="B1230" s="13"/>
      <c r="C1230" s="14"/>
      <c r="D1230" s="14"/>
      <c r="E1230" s="14"/>
      <c r="F1230" s="14"/>
      <c r="G1230" s="15"/>
      <c r="H1230" s="102"/>
      <c r="I1230" s="102"/>
    </row>
    <row r="1231" spans="2:9" hidden="1">
      <c r="B1231" s="13"/>
      <c r="C1231" s="14"/>
      <c r="D1231" s="14"/>
      <c r="E1231" s="14"/>
      <c r="F1231" s="14"/>
      <c r="G1231" s="15"/>
      <c r="H1231" s="102"/>
      <c r="I1231" s="102"/>
    </row>
    <row r="1232" spans="2:9" hidden="1">
      <c r="B1232" s="13"/>
      <c r="C1232" s="14"/>
      <c r="D1232" s="14"/>
      <c r="E1232" s="14"/>
      <c r="F1232" s="14"/>
      <c r="G1232" s="15"/>
      <c r="H1232" s="102"/>
      <c r="I1232" s="102"/>
    </row>
    <row r="1233" spans="2:9" hidden="1">
      <c r="B1233" s="13"/>
      <c r="C1233" s="14"/>
      <c r="D1233" s="14"/>
      <c r="E1233" s="14"/>
      <c r="F1233" s="14"/>
      <c r="G1233" s="15"/>
      <c r="H1233" s="102"/>
      <c r="I1233" s="102"/>
    </row>
    <row r="1234" spans="2:9" hidden="1">
      <c r="B1234" s="13"/>
      <c r="C1234" s="14"/>
      <c r="D1234" s="14"/>
      <c r="E1234" s="14"/>
      <c r="F1234" s="14"/>
      <c r="G1234" s="15"/>
      <c r="H1234" s="102"/>
      <c r="I1234" s="102"/>
    </row>
    <row r="1235" spans="2:9" hidden="1">
      <c r="B1235" s="13"/>
      <c r="C1235" s="14"/>
      <c r="D1235" s="14"/>
      <c r="E1235" s="14"/>
      <c r="F1235" s="14"/>
      <c r="G1235" s="15"/>
      <c r="H1235" s="102"/>
      <c r="I1235" s="102"/>
    </row>
    <row r="1236" spans="2:9" hidden="1">
      <c r="B1236" s="13"/>
      <c r="C1236" s="14"/>
      <c r="D1236" s="14"/>
      <c r="E1236" s="14"/>
      <c r="F1236" s="14"/>
      <c r="G1236" s="15"/>
      <c r="H1236" s="102"/>
      <c r="I1236" s="102"/>
    </row>
    <row r="1237" spans="2:9" hidden="1">
      <c r="B1237" s="13"/>
      <c r="C1237" s="14"/>
      <c r="D1237" s="14"/>
      <c r="E1237" s="14"/>
      <c r="F1237" s="14"/>
      <c r="G1237" s="15"/>
      <c r="H1237" s="102"/>
      <c r="I1237" s="102"/>
    </row>
    <row r="1238" spans="2:9" hidden="1">
      <c r="B1238" s="13"/>
      <c r="C1238" s="14"/>
      <c r="D1238" s="14"/>
      <c r="E1238" s="14"/>
      <c r="F1238" s="14"/>
      <c r="G1238" s="15"/>
      <c r="H1238" s="102"/>
      <c r="I1238" s="102"/>
    </row>
    <row r="1239" spans="2:9" hidden="1">
      <c r="B1239" s="13"/>
      <c r="C1239" s="14"/>
      <c r="D1239" s="14"/>
      <c r="E1239" s="14"/>
      <c r="F1239" s="14"/>
      <c r="G1239" s="15"/>
      <c r="H1239" s="102"/>
      <c r="I1239" s="102"/>
    </row>
    <row r="1240" spans="2:9" hidden="1">
      <c r="B1240" s="13"/>
      <c r="C1240" s="14"/>
      <c r="D1240" s="14"/>
      <c r="E1240" s="14"/>
      <c r="F1240" s="14"/>
      <c r="G1240" s="15"/>
      <c r="H1240" s="102"/>
      <c r="I1240" s="102"/>
    </row>
    <row r="1241" spans="2:9" hidden="1">
      <c r="B1241" s="13"/>
      <c r="C1241" s="14"/>
      <c r="D1241" s="14"/>
      <c r="E1241" s="14"/>
      <c r="F1241" s="14"/>
      <c r="G1241" s="15"/>
      <c r="H1241" s="102"/>
      <c r="I1241" s="102"/>
    </row>
    <row r="1242" spans="2:9" hidden="1">
      <c r="B1242" s="13"/>
      <c r="C1242" s="14"/>
      <c r="D1242" s="14"/>
      <c r="E1242" s="14"/>
      <c r="F1242" s="14"/>
      <c r="G1242" s="15"/>
      <c r="H1242" s="102"/>
      <c r="I1242" s="102"/>
    </row>
    <row r="1243" spans="2:9" hidden="1">
      <c r="B1243" s="13"/>
      <c r="C1243" s="14"/>
      <c r="D1243" s="14"/>
      <c r="E1243" s="14"/>
      <c r="F1243" s="14"/>
      <c r="G1243" s="15"/>
      <c r="H1243" s="102"/>
      <c r="I1243" s="102"/>
    </row>
    <row r="1244" spans="2:9" hidden="1">
      <c r="B1244" s="13"/>
      <c r="C1244" s="14"/>
      <c r="D1244" s="14"/>
      <c r="E1244" s="14"/>
      <c r="F1244" s="14"/>
      <c r="G1244" s="15"/>
      <c r="H1244" s="102"/>
      <c r="I1244" s="102"/>
    </row>
    <row r="1245" spans="2:9" hidden="1">
      <c r="B1245" s="13"/>
      <c r="C1245" s="14"/>
      <c r="D1245" s="14"/>
      <c r="E1245" s="14"/>
      <c r="F1245" s="14"/>
      <c r="G1245" s="15"/>
      <c r="H1245" s="102"/>
      <c r="I1245" s="102"/>
    </row>
    <row r="1246" spans="2:9" hidden="1">
      <c r="B1246" s="13"/>
      <c r="C1246" s="14"/>
      <c r="D1246" s="14"/>
      <c r="E1246" s="14"/>
      <c r="F1246" s="14"/>
      <c r="G1246" s="15"/>
      <c r="H1246" s="102"/>
      <c r="I1246" s="102"/>
    </row>
    <row r="1247" spans="2:9" hidden="1">
      <c r="B1247" s="13"/>
      <c r="C1247" s="14"/>
      <c r="D1247" s="14"/>
      <c r="E1247" s="14"/>
      <c r="F1247" s="14"/>
      <c r="G1247" s="15"/>
      <c r="H1247" s="102"/>
      <c r="I1247" s="102"/>
    </row>
    <row r="1248" spans="2:9" hidden="1">
      <c r="B1248" s="13"/>
      <c r="C1248" s="14"/>
      <c r="D1248" s="14"/>
      <c r="E1248" s="14"/>
      <c r="F1248" s="14"/>
      <c r="G1248" s="15"/>
      <c r="H1248" s="102"/>
      <c r="I1248" s="102"/>
    </row>
    <row r="1249" spans="2:9" hidden="1">
      <c r="B1249" s="13"/>
      <c r="C1249" s="14"/>
      <c r="D1249" s="14"/>
      <c r="E1249" s="14"/>
      <c r="F1249" s="14"/>
      <c r="G1249" s="15"/>
      <c r="H1249" s="102"/>
      <c r="I1249" s="102"/>
    </row>
    <row r="1250" spans="2:9" hidden="1">
      <c r="B1250" s="13"/>
      <c r="C1250" s="14"/>
      <c r="D1250" s="14"/>
      <c r="E1250" s="14"/>
      <c r="F1250" s="14"/>
      <c r="G1250" s="15"/>
      <c r="H1250" s="102"/>
      <c r="I1250" s="102"/>
    </row>
    <row r="1251" spans="2:9" hidden="1">
      <c r="B1251" s="13"/>
      <c r="C1251" s="14"/>
      <c r="D1251" s="14"/>
      <c r="E1251" s="14"/>
      <c r="F1251" s="14"/>
      <c r="G1251" s="15"/>
      <c r="H1251" s="102"/>
      <c r="I1251" s="102"/>
    </row>
    <row r="1252" spans="2:9" hidden="1">
      <c r="B1252" s="13"/>
      <c r="C1252" s="14"/>
      <c r="D1252" s="14"/>
      <c r="E1252" s="14"/>
      <c r="F1252" s="14"/>
      <c r="G1252" s="15"/>
      <c r="H1252" s="102"/>
      <c r="I1252" s="102"/>
    </row>
    <row r="1253" spans="2:9" hidden="1">
      <c r="B1253" s="13"/>
      <c r="C1253" s="14"/>
      <c r="D1253" s="14"/>
      <c r="E1253" s="14"/>
      <c r="F1253" s="14"/>
      <c r="G1253" s="15"/>
      <c r="H1253" s="102"/>
      <c r="I1253" s="102"/>
    </row>
    <row r="1254" spans="2:9" hidden="1">
      <c r="B1254" s="13"/>
      <c r="C1254" s="14"/>
      <c r="D1254" s="14"/>
      <c r="E1254" s="14"/>
      <c r="F1254" s="14"/>
      <c r="G1254" s="15"/>
      <c r="H1254" s="102"/>
      <c r="I1254" s="102"/>
    </row>
    <row r="1255" spans="2:9" hidden="1">
      <c r="B1255" s="13"/>
      <c r="C1255" s="14"/>
      <c r="D1255" s="14"/>
      <c r="E1255" s="14"/>
      <c r="F1255" s="14"/>
      <c r="G1255" s="15"/>
      <c r="H1255" s="102"/>
      <c r="I1255" s="102"/>
    </row>
    <row r="1256" spans="2:9" hidden="1">
      <c r="B1256" s="13"/>
      <c r="C1256" s="14"/>
      <c r="D1256" s="14"/>
      <c r="E1256" s="14"/>
      <c r="F1256" s="14"/>
      <c r="G1256" s="15"/>
      <c r="H1256" s="102"/>
      <c r="I1256" s="102"/>
    </row>
    <row r="1257" spans="2:9" hidden="1">
      <c r="B1257" s="13"/>
      <c r="C1257" s="14"/>
      <c r="D1257" s="14"/>
      <c r="E1257" s="14"/>
      <c r="F1257" s="14"/>
      <c r="G1257" s="15"/>
      <c r="H1257" s="102"/>
      <c r="I1257" s="102"/>
    </row>
    <row r="1258" spans="2:9" hidden="1">
      <c r="B1258" s="13"/>
      <c r="C1258" s="14"/>
      <c r="D1258" s="14"/>
      <c r="E1258" s="14"/>
      <c r="F1258" s="14"/>
      <c r="G1258" s="15"/>
      <c r="H1258" s="102"/>
      <c r="I1258" s="102"/>
    </row>
    <row r="1259" spans="2:9" hidden="1">
      <c r="B1259" s="13"/>
      <c r="C1259" s="14"/>
      <c r="D1259" s="14"/>
      <c r="E1259" s="14"/>
      <c r="F1259" s="14"/>
      <c r="G1259" s="15"/>
      <c r="H1259" s="102"/>
      <c r="I1259" s="102"/>
    </row>
    <row r="1260" spans="2:9" hidden="1">
      <c r="B1260" s="13"/>
      <c r="C1260" s="14"/>
      <c r="D1260" s="14"/>
      <c r="E1260" s="14"/>
      <c r="F1260" s="14"/>
      <c r="G1260" s="15"/>
      <c r="H1260" s="102"/>
      <c r="I1260" s="102"/>
    </row>
    <row r="1261" spans="2:9" hidden="1">
      <c r="B1261" s="13"/>
      <c r="C1261" s="14"/>
      <c r="D1261" s="14"/>
      <c r="E1261" s="14"/>
      <c r="F1261" s="14"/>
      <c r="G1261" s="15"/>
      <c r="H1261" s="102"/>
      <c r="I1261" s="102"/>
    </row>
    <row r="1262" spans="2:9" hidden="1">
      <c r="B1262" s="13"/>
      <c r="C1262" s="14"/>
      <c r="D1262" s="14"/>
      <c r="E1262" s="14"/>
      <c r="F1262" s="14"/>
      <c r="G1262" s="15"/>
      <c r="H1262" s="102"/>
      <c r="I1262" s="102"/>
    </row>
    <row r="1263" spans="2:9" hidden="1">
      <c r="B1263" s="13"/>
      <c r="C1263" s="14"/>
      <c r="D1263" s="14"/>
      <c r="E1263" s="14"/>
      <c r="F1263" s="14"/>
      <c r="G1263" s="15"/>
      <c r="H1263" s="102"/>
      <c r="I1263" s="102"/>
    </row>
    <row r="1264" spans="2:9" hidden="1">
      <c r="B1264" s="13"/>
      <c r="C1264" s="14"/>
      <c r="D1264" s="14"/>
      <c r="E1264" s="14"/>
      <c r="F1264" s="14"/>
      <c r="G1264" s="15"/>
      <c r="H1264" s="102"/>
      <c r="I1264" s="102"/>
    </row>
    <row r="1265" spans="2:9" hidden="1">
      <c r="B1265" s="13"/>
      <c r="C1265" s="14"/>
      <c r="D1265" s="14"/>
      <c r="E1265" s="14"/>
      <c r="F1265" s="14"/>
      <c r="G1265" s="15"/>
      <c r="H1265" s="102"/>
      <c r="I1265" s="102"/>
    </row>
    <row r="1266" spans="2:9" hidden="1">
      <c r="B1266" s="13"/>
      <c r="C1266" s="14"/>
      <c r="D1266" s="14"/>
      <c r="E1266" s="14"/>
      <c r="F1266" s="14"/>
      <c r="G1266" s="15"/>
      <c r="H1266" s="102"/>
      <c r="I1266" s="102"/>
    </row>
    <row r="1267" spans="2:9" hidden="1">
      <c r="B1267" s="13"/>
      <c r="C1267" s="14"/>
      <c r="D1267" s="14"/>
      <c r="E1267" s="14"/>
      <c r="F1267" s="14"/>
      <c r="G1267" s="15"/>
      <c r="H1267" s="102"/>
      <c r="I1267" s="102"/>
    </row>
    <row r="1268" spans="2:9" hidden="1">
      <c r="B1268" s="13"/>
      <c r="C1268" s="14"/>
      <c r="D1268" s="14"/>
      <c r="E1268" s="14"/>
      <c r="F1268" s="14"/>
      <c r="G1268" s="15"/>
      <c r="H1268" s="102"/>
      <c r="I1268" s="102"/>
    </row>
    <row r="1269" spans="2:9" hidden="1">
      <c r="B1269" s="13"/>
      <c r="C1269" s="14"/>
      <c r="D1269" s="14"/>
      <c r="E1269" s="14"/>
      <c r="F1269" s="14"/>
      <c r="G1269" s="15"/>
      <c r="H1269" s="102"/>
      <c r="I1269" s="102"/>
    </row>
    <row r="1270" spans="2:9" hidden="1">
      <c r="B1270" s="13"/>
      <c r="C1270" s="14"/>
      <c r="D1270" s="14"/>
      <c r="E1270" s="14"/>
      <c r="F1270" s="14"/>
      <c r="G1270" s="15"/>
      <c r="H1270" s="102"/>
      <c r="I1270" s="102"/>
    </row>
    <row r="1271" spans="2:9" hidden="1">
      <c r="B1271" s="13"/>
      <c r="C1271" s="14"/>
      <c r="D1271" s="14"/>
      <c r="E1271" s="14"/>
      <c r="F1271" s="14"/>
      <c r="G1271" s="15"/>
      <c r="H1271" s="102"/>
      <c r="I1271" s="102"/>
    </row>
    <row r="1272" spans="2:9" hidden="1">
      <c r="B1272" s="13"/>
      <c r="C1272" s="14"/>
      <c r="D1272" s="14"/>
      <c r="E1272" s="14"/>
      <c r="F1272" s="14"/>
      <c r="G1272" s="15"/>
      <c r="H1272" s="102"/>
      <c r="I1272" s="102"/>
    </row>
    <row r="1273" spans="2:9" hidden="1">
      <c r="B1273" s="13"/>
      <c r="C1273" s="14"/>
      <c r="D1273" s="14"/>
      <c r="E1273" s="14"/>
      <c r="F1273" s="14"/>
      <c r="G1273" s="15"/>
      <c r="H1273" s="102"/>
      <c r="I1273" s="102"/>
    </row>
    <row r="1274" spans="2:9" hidden="1">
      <c r="B1274" s="13"/>
      <c r="C1274" s="14"/>
      <c r="D1274" s="14"/>
      <c r="E1274" s="14"/>
      <c r="F1274" s="14"/>
      <c r="G1274" s="15"/>
      <c r="H1274" s="102"/>
      <c r="I1274" s="102"/>
    </row>
    <row r="1275" spans="2:9" hidden="1">
      <c r="B1275" s="13"/>
      <c r="C1275" s="14"/>
      <c r="D1275" s="14"/>
      <c r="E1275" s="14"/>
      <c r="F1275" s="14"/>
      <c r="G1275" s="15"/>
      <c r="H1275" s="102"/>
      <c r="I1275" s="102"/>
    </row>
    <row r="1276" spans="2:9" hidden="1">
      <c r="B1276" s="13"/>
      <c r="C1276" s="14"/>
      <c r="D1276" s="14"/>
      <c r="E1276" s="14"/>
      <c r="F1276" s="14"/>
      <c r="G1276" s="15"/>
      <c r="H1276" s="102"/>
      <c r="I1276" s="102"/>
    </row>
    <row r="1277" spans="2:9" hidden="1">
      <c r="B1277" s="13"/>
      <c r="C1277" s="14"/>
      <c r="D1277" s="14"/>
      <c r="E1277" s="14"/>
      <c r="F1277" s="14"/>
      <c r="G1277" s="15"/>
      <c r="H1277" s="102"/>
      <c r="I1277" s="102"/>
    </row>
    <row r="1278" spans="2:9" hidden="1">
      <c r="B1278" s="13"/>
      <c r="C1278" s="14"/>
      <c r="D1278" s="14"/>
      <c r="E1278" s="14"/>
      <c r="F1278" s="14"/>
      <c r="G1278" s="15"/>
      <c r="H1278" s="102"/>
      <c r="I1278" s="102"/>
    </row>
    <row r="1279" spans="2:9" hidden="1">
      <c r="B1279" s="13"/>
      <c r="C1279" s="14"/>
      <c r="D1279" s="14"/>
      <c r="E1279" s="14"/>
      <c r="F1279" s="14"/>
      <c r="G1279" s="15"/>
      <c r="H1279" s="102"/>
      <c r="I1279" s="102"/>
    </row>
    <row r="1280" spans="2:9" hidden="1">
      <c r="B1280" s="13"/>
      <c r="C1280" s="14"/>
      <c r="D1280" s="14"/>
      <c r="E1280" s="14"/>
      <c r="F1280" s="14"/>
      <c r="G1280" s="15"/>
      <c r="H1280" s="102"/>
      <c r="I1280" s="102"/>
    </row>
    <row r="1281" spans="2:9" hidden="1">
      <c r="B1281" s="13"/>
      <c r="C1281" s="14"/>
      <c r="D1281" s="14"/>
      <c r="E1281" s="14"/>
      <c r="F1281" s="14"/>
      <c r="G1281" s="15"/>
      <c r="H1281" s="102"/>
      <c r="I1281" s="102"/>
    </row>
    <row r="1282" spans="2:9" hidden="1">
      <c r="B1282" s="13"/>
      <c r="C1282" s="14"/>
      <c r="D1282" s="14"/>
      <c r="E1282" s="14"/>
      <c r="F1282" s="14"/>
      <c r="G1282" s="15"/>
      <c r="H1282" s="102"/>
      <c r="I1282" s="102"/>
    </row>
    <row r="1283" spans="2:9" hidden="1">
      <c r="B1283" s="13"/>
      <c r="C1283" s="14"/>
      <c r="D1283" s="14"/>
      <c r="E1283" s="14"/>
      <c r="F1283" s="14"/>
      <c r="G1283" s="15"/>
      <c r="H1283" s="102"/>
      <c r="I1283" s="102"/>
    </row>
    <row r="1284" spans="2:9" hidden="1">
      <c r="B1284" s="13"/>
      <c r="C1284" s="14"/>
      <c r="D1284" s="14"/>
      <c r="E1284" s="14"/>
      <c r="F1284" s="14"/>
      <c r="G1284" s="15"/>
      <c r="H1284" s="102"/>
      <c r="I1284" s="102"/>
    </row>
    <row r="1285" spans="2:9" hidden="1">
      <c r="B1285" s="13"/>
      <c r="C1285" s="14"/>
      <c r="D1285" s="14"/>
      <c r="E1285" s="14"/>
      <c r="F1285" s="14"/>
      <c r="G1285" s="15"/>
      <c r="H1285" s="102"/>
      <c r="I1285" s="102"/>
    </row>
    <row r="1286" spans="2:9" hidden="1">
      <c r="B1286" s="13"/>
      <c r="C1286" s="14"/>
      <c r="D1286" s="14"/>
      <c r="E1286" s="14"/>
      <c r="F1286" s="14"/>
      <c r="G1286" s="15"/>
      <c r="H1286" s="102"/>
      <c r="I1286" s="102"/>
    </row>
    <row r="1287" spans="2:9" hidden="1">
      <c r="B1287" s="13"/>
      <c r="C1287" s="14"/>
      <c r="D1287" s="14"/>
      <c r="E1287" s="14"/>
      <c r="F1287" s="14"/>
      <c r="G1287" s="15"/>
      <c r="H1287" s="102"/>
      <c r="I1287" s="102"/>
    </row>
    <row r="1288" spans="2:9" hidden="1">
      <c r="B1288" s="13"/>
      <c r="C1288" s="14"/>
      <c r="D1288" s="14"/>
      <c r="E1288" s="14"/>
      <c r="F1288" s="14"/>
      <c r="G1288" s="15"/>
      <c r="H1288" s="102"/>
      <c r="I1288" s="102"/>
    </row>
    <row r="1289" spans="2:9" hidden="1">
      <c r="B1289" s="13"/>
      <c r="C1289" s="14"/>
      <c r="D1289" s="14"/>
      <c r="E1289" s="14"/>
      <c r="F1289" s="14"/>
      <c r="G1289" s="15"/>
      <c r="H1289" s="102"/>
      <c r="I1289" s="102"/>
    </row>
    <row r="1290" spans="2:9" hidden="1">
      <c r="B1290" s="13"/>
      <c r="C1290" s="14"/>
      <c r="D1290" s="14"/>
      <c r="E1290" s="14"/>
      <c r="F1290" s="14"/>
      <c r="G1290" s="15"/>
      <c r="H1290" s="102"/>
      <c r="I1290" s="102"/>
    </row>
    <row r="1291" spans="2:9" hidden="1">
      <c r="B1291" s="13"/>
      <c r="C1291" s="14"/>
      <c r="D1291" s="14"/>
      <c r="E1291" s="14"/>
      <c r="F1291" s="14"/>
      <c r="G1291" s="15"/>
      <c r="H1291" s="102"/>
      <c r="I1291" s="102"/>
    </row>
    <row r="1292" spans="2:9" hidden="1">
      <c r="B1292" s="13"/>
      <c r="C1292" s="14"/>
      <c r="D1292" s="14"/>
      <c r="E1292" s="14"/>
      <c r="F1292" s="14"/>
      <c r="G1292" s="15"/>
      <c r="H1292" s="102"/>
      <c r="I1292" s="102"/>
    </row>
    <row r="1293" spans="2:9" hidden="1">
      <c r="B1293" s="13"/>
      <c r="C1293" s="14"/>
      <c r="D1293" s="14"/>
      <c r="E1293" s="14"/>
      <c r="F1293" s="14"/>
      <c r="G1293" s="15"/>
      <c r="H1293" s="102"/>
      <c r="I1293" s="102"/>
    </row>
    <row r="1294" spans="2:9" hidden="1">
      <c r="B1294" s="13"/>
      <c r="C1294" s="14"/>
      <c r="D1294" s="14"/>
      <c r="E1294" s="14"/>
      <c r="F1294" s="14"/>
      <c r="G1294" s="15"/>
      <c r="H1294" s="102"/>
      <c r="I1294" s="102"/>
    </row>
    <row r="1295" spans="2:9" hidden="1">
      <c r="B1295" s="13"/>
      <c r="C1295" s="14"/>
      <c r="D1295" s="14"/>
      <c r="E1295" s="14"/>
      <c r="F1295" s="14"/>
      <c r="G1295" s="15"/>
      <c r="H1295" s="102"/>
      <c r="I1295" s="102"/>
    </row>
    <row r="1296" spans="2:9" hidden="1">
      <c r="B1296" s="13"/>
      <c r="C1296" s="14"/>
      <c r="D1296" s="14"/>
      <c r="E1296" s="14"/>
      <c r="F1296" s="14"/>
      <c r="G1296" s="15"/>
      <c r="H1296" s="102"/>
      <c r="I1296" s="102"/>
    </row>
    <row r="1297" spans="2:9" hidden="1">
      <c r="B1297" s="13"/>
      <c r="C1297" s="14"/>
      <c r="D1297" s="14"/>
      <c r="E1297" s="14"/>
      <c r="F1297" s="14"/>
      <c r="G1297" s="15"/>
      <c r="H1297" s="102"/>
      <c r="I1297" s="102"/>
    </row>
    <row r="1298" spans="2:9" hidden="1">
      <c r="B1298" s="13"/>
      <c r="C1298" s="14"/>
      <c r="D1298" s="14"/>
      <c r="E1298" s="14"/>
      <c r="F1298" s="14"/>
      <c r="G1298" s="15"/>
      <c r="H1298" s="102"/>
      <c r="I1298" s="102"/>
    </row>
    <row r="1299" spans="2:9" hidden="1">
      <c r="B1299" s="13"/>
      <c r="C1299" s="14"/>
      <c r="D1299" s="14"/>
      <c r="E1299" s="14"/>
      <c r="F1299" s="14"/>
      <c r="G1299" s="15"/>
      <c r="H1299" s="102"/>
      <c r="I1299" s="102"/>
    </row>
    <row r="1300" spans="2:9" hidden="1">
      <c r="B1300" s="13"/>
      <c r="C1300" s="14"/>
      <c r="D1300" s="14"/>
      <c r="E1300" s="14"/>
      <c r="F1300" s="14"/>
      <c r="G1300" s="15"/>
      <c r="H1300" s="102"/>
      <c r="I1300" s="102"/>
    </row>
    <row r="1301" spans="2:9" hidden="1">
      <c r="B1301" s="13"/>
      <c r="C1301" s="14"/>
      <c r="D1301" s="14"/>
      <c r="E1301" s="14"/>
      <c r="F1301" s="14"/>
      <c r="G1301" s="15"/>
      <c r="H1301" s="102"/>
      <c r="I1301" s="102"/>
    </row>
    <row r="1302" spans="2:9" hidden="1">
      <c r="B1302" s="13"/>
      <c r="C1302" s="14"/>
      <c r="D1302" s="14"/>
      <c r="E1302" s="14"/>
      <c r="F1302" s="14"/>
      <c r="G1302" s="15"/>
      <c r="H1302" s="102"/>
      <c r="I1302" s="102"/>
    </row>
    <row r="1303" spans="2:9" hidden="1">
      <c r="B1303" s="13"/>
      <c r="C1303" s="14"/>
      <c r="D1303" s="14"/>
      <c r="E1303" s="14"/>
      <c r="F1303" s="14"/>
      <c r="G1303" s="15"/>
      <c r="H1303" s="102"/>
      <c r="I1303" s="102"/>
    </row>
    <row r="1304" spans="2:9" hidden="1">
      <c r="B1304" s="13"/>
      <c r="C1304" s="14"/>
      <c r="D1304" s="14"/>
      <c r="E1304" s="14"/>
      <c r="F1304" s="14"/>
      <c r="G1304" s="15"/>
      <c r="H1304" s="102"/>
      <c r="I1304" s="102"/>
    </row>
    <row r="1305" spans="2:9" hidden="1">
      <c r="B1305" s="13"/>
      <c r="C1305" s="14"/>
      <c r="D1305" s="14"/>
      <c r="E1305" s="14"/>
      <c r="F1305" s="14"/>
      <c r="G1305" s="15"/>
      <c r="H1305" s="102"/>
      <c r="I1305" s="102"/>
    </row>
    <row r="1306" spans="2:9" hidden="1">
      <c r="B1306" s="13"/>
      <c r="C1306" s="14"/>
      <c r="D1306" s="14"/>
      <c r="E1306" s="14"/>
      <c r="F1306" s="14"/>
      <c r="G1306" s="15"/>
      <c r="H1306" s="102"/>
      <c r="I1306" s="102"/>
    </row>
    <row r="1307" spans="2:9" hidden="1">
      <c r="B1307" s="13"/>
      <c r="C1307" s="14"/>
      <c r="D1307" s="14"/>
      <c r="E1307" s="14"/>
      <c r="F1307" s="14"/>
      <c r="G1307" s="15"/>
      <c r="H1307" s="102"/>
      <c r="I1307" s="102"/>
    </row>
    <row r="1308" spans="2:9" hidden="1">
      <c r="B1308" s="13"/>
      <c r="C1308" s="14"/>
      <c r="D1308" s="14"/>
      <c r="E1308" s="14"/>
      <c r="F1308" s="14"/>
      <c r="G1308" s="15"/>
      <c r="H1308" s="102"/>
      <c r="I1308" s="102"/>
    </row>
    <row r="1309" spans="2:9" hidden="1">
      <c r="B1309" s="13"/>
      <c r="C1309" s="14"/>
      <c r="D1309" s="14"/>
      <c r="E1309" s="14"/>
      <c r="F1309" s="14"/>
      <c r="G1309" s="15"/>
      <c r="H1309" s="102"/>
      <c r="I1309" s="102"/>
    </row>
    <row r="1310" spans="2:9" hidden="1">
      <c r="B1310" s="13"/>
      <c r="C1310" s="14"/>
      <c r="D1310" s="14"/>
      <c r="E1310" s="14"/>
      <c r="F1310" s="14"/>
      <c r="G1310" s="15"/>
      <c r="H1310" s="102"/>
      <c r="I1310" s="102"/>
    </row>
    <row r="1311" spans="2:9" hidden="1">
      <c r="B1311" s="13"/>
      <c r="C1311" s="14"/>
      <c r="D1311" s="14"/>
      <c r="E1311" s="14"/>
      <c r="F1311" s="14"/>
      <c r="G1311" s="15"/>
      <c r="H1311" s="102"/>
      <c r="I1311" s="102"/>
    </row>
    <row r="1312" spans="2:9" hidden="1">
      <c r="B1312" s="13"/>
      <c r="C1312" s="14"/>
      <c r="D1312" s="14"/>
      <c r="E1312" s="14"/>
      <c r="F1312" s="14"/>
      <c r="G1312" s="15"/>
      <c r="H1312" s="102"/>
      <c r="I1312" s="102"/>
    </row>
    <row r="1313" spans="2:9" hidden="1">
      <c r="B1313" s="13"/>
      <c r="C1313" s="14"/>
      <c r="D1313" s="14"/>
      <c r="E1313" s="14"/>
      <c r="F1313" s="14"/>
      <c r="G1313" s="15"/>
      <c r="H1313" s="102"/>
      <c r="I1313" s="102"/>
    </row>
    <row r="1314" spans="2:9" hidden="1">
      <c r="B1314" s="13"/>
      <c r="C1314" s="14"/>
      <c r="D1314" s="14"/>
      <c r="E1314" s="14"/>
      <c r="F1314" s="14"/>
      <c r="G1314" s="15"/>
      <c r="H1314" s="102"/>
      <c r="I1314" s="102"/>
    </row>
    <row r="1315" spans="2:9" hidden="1">
      <c r="B1315" s="13"/>
      <c r="C1315" s="14"/>
      <c r="D1315" s="14"/>
      <c r="E1315" s="14"/>
      <c r="F1315" s="14"/>
      <c r="G1315" s="15"/>
      <c r="H1315" s="102"/>
      <c r="I1315" s="102"/>
    </row>
    <row r="1316" spans="2:9" hidden="1">
      <c r="B1316" s="13"/>
      <c r="C1316" s="14"/>
      <c r="D1316" s="14"/>
      <c r="E1316" s="14"/>
      <c r="F1316" s="14"/>
      <c r="G1316" s="15"/>
      <c r="H1316" s="102"/>
      <c r="I1316" s="102"/>
    </row>
    <row r="1317" spans="2:9" hidden="1">
      <c r="B1317" s="13"/>
      <c r="C1317" s="14"/>
      <c r="D1317" s="14"/>
      <c r="E1317" s="14"/>
      <c r="F1317" s="14"/>
      <c r="G1317" s="15"/>
      <c r="H1317" s="102"/>
      <c r="I1317" s="102"/>
    </row>
    <row r="1318" spans="2:9" hidden="1">
      <c r="B1318" s="13"/>
      <c r="C1318" s="14"/>
      <c r="D1318" s="14"/>
      <c r="E1318" s="14"/>
      <c r="F1318" s="14"/>
      <c r="G1318" s="15"/>
      <c r="H1318" s="102"/>
      <c r="I1318" s="102"/>
    </row>
    <row r="1319" spans="2:9" hidden="1">
      <c r="B1319" s="13"/>
      <c r="C1319" s="14"/>
      <c r="D1319" s="14"/>
      <c r="E1319" s="14"/>
      <c r="F1319" s="14"/>
      <c r="G1319" s="15"/>
      <c r="H1319" s="102"/>
      <c r="I1319" s="102"/>
    </row>
    <row r="1320" spans="2:9" hidden="1">
      <c r="B1320" s="13"/>
      <c r="C1320" s="14"/>
      <c r="D1320" s="14"/>
      <c r="E1320" s="14"/>
      <c r="F1320" s="14"/>
      <c r="G1320" s="15"/>
      <c r="H1320" s="102"/>
      <c r="I1320" s="102"/>
    </row>
    <row r="1321" spans="2:9" hidden="1">
      <c r="B1321" s="13"/>
      <c r="C1321" s="14"/>
      <c r="D1321" s="14"/>
      <c r="E1321" s="14"/>
      <c r="F1321" s="14"/>
      <c r="G1321" s="15"/>
      <c r="H1321" s="102"/>
      <c r="I1321" s="102"/>
    </row>
    <row r="1322" spans="2:9" hidden="1">
      <c r="B1322" s="13"/>
      <c r="C1322" s="14"/>
      <c r="D1322" s="14"/>
      <c r="E1322" s="14"/>
      <c r="F1322" s="14"/>
      <c r="G1322" s="15"/>
      <c r="H1322" s="102"/>
      <c r="I1322" s="102"/>
    </row>
    <row r="1323" spans="2:9" hidden="1">
      <c r="B1323" s="13"/>
      <c r="C1323" s="14"/>
      <c r="D1323" s="14"/>
      <c r="E1323" s="14"/>
      <c r="F1323" s="14"/>
      <c r="G1323" s="15"/>
      <c r="H1323" s="102"/>
      <c r="I1323" s="102"/>
    </row>
    <row r="1324" spans="2:9" hidden="1">
      <c r="B1324" s="13"/>
      <c r="C1324" s="14"/>
      <c r="D1324" s="14"/>
      <c r="E1324" s="14"/>
      <c r="F1324" s="14"/>
      <c r="G1324" s="15"/>
      <c r="H1324" s="102"/>
      <c r="I1324" s="102"/>
    </row>
    <row r="1325" spans="2:9" hidden="1">
      <c r="B1325" s="13"/>
      <c r="C1325" s="14"/>
      <c r="D1325" s="14"/>
      <c r="E1325" s="14"/>
      <c r="F1325" s="14"/>
      <c r="G1325" s="15"/>
      <c r="H1325" s="102"/>
      <c r="I1325" s="102"/>
    </row>
    <row r="1326" spans="2:9" hidden="1">
      <c r="B1326" s="13"/>
      <c r="C1326" s="14"/>
      <c r="D1326" s="14"/>
      <c r="E1326" s="14"/>
      <c r="F1326" s="14"/>
      <c r="G1326" s="15"/>
      <c r="H1326" s="102"/>
      <c r="I1326" s="102"/>
    </row>
    <row r="1327" spans="2:9" hidden="1">
      <c r="B1327" s="13"/>
      <c r="C1327" s="14"/>
      <c r="D1327" s="14"/>
      <c r="E1327" s="14"/>
      <c r="F1327" s="14"/>
      <c r="G1327" s="15"/>
      <c r="H1327" s="102"/>
      <c r="I1327" s="102"/>
    </row>
    <row r="1328" spans="2:9" hidden="1">
      <c r="B1328" s="13"/>
      <c r="C1328" s="14"/>
      <c r="D1328" s="14"/>
      <c r="E1328" s="14"/>
      <c r="F1328" s="14"/>
      <c r="G1328" s="15"/>
      <c r="H1328" s="102"/>
      <c r="I1328" s="102"/>
    </row>
    <row r="1329" spans="2:9" hidden="1">
      <c r="B1329" s="13"/>
      <c r="C1329" s="14"/>
      <c r="D1329" s="14"/>
      <c r="E1329" s="14"/>
      <c r="F1329" s="14"/>
      <c r="G1329" s="15"/>
      <c r="H1329" s="102"/>
      <c r="I1329" s="102"/>
    </row>
    <row r="1330" spans="2:9" hidden="1">
      <c r="B1330" s="13"/>
      <c r="C1330" s="14"/>
      <c r="D1330" s="14"/>
      <c r="E1330" s="14"/>
      <c r="F1330" s="14"/>
      <c r="G1330" s="15"/>
      <c r="H1330" s="102"/>
      <c r="I1330" s="102"/>
    </row>
    <row r="1331" spans="2:9" hidden="1">
      <c r="B1331" s="13"/>
      <c r="C1331" s="14"/>
      <c r="D1331" s="14"/>
      <c r="E1331" s="14"/>
      <c r="F1331" s="14"/>
      <c r="G1331" s="15"/>
      <c r="H1331" s="102"/>
      <c r="I1331" s="102"/>
    </row>
    <row r="1332" spans="2:9" hidden="1">
      <c r="B1332" s="13"/>
      <c r="C1332" s="14"/>
      <c r="D1332" s="14"/>
      <c r="E1332" s="14"/>
      <c r="F1332" s="14"/>
      <c r="G1332" s="15"/>
      <c r="H1332" s="102"/>
      <c r="I1332" s="102"/>
    </row>
    <row r="1333" spans="2:9" hidden="1">
      <c r="B1333" s="13"/>
      <c r="C1333" s="14"/>
      <c r="D1333" s="14"/>
      <c r="E1333" s="14"/>
      <c r="F1333" s="14"/>
      <c r="G1333" s="15"/>
      <c r="H1333" s="102"/>
      <c r="I1333" s="102"/>
    </row>
    <row r="1334" spans="2:9" hidden="1">
      <c r="B1334" s="13"/>
      <c r="C1334" s="14"/>
      <c r="D1334" s="14"/>
      <c r="E1334" s="14"/>
      <c r="F1334" s="14"/>
      <c r="G1334" s="15"/>
      <c r="H1334" s="102"/>
      <c r="I1334" s="102"/>
    </row>
    <row r="1335" spans="2:9" hidden="1">
      <c r="B1335" s="13"/>
      <c r="C1335" s="14"/>
      <c r="D1335" s="14"/>
      <c r="E1335" s="14"/>
      <c r="F1335" s="14"/>
      <c r="G1335" s="15"/>
      <c r="H1335" s="102"/>
      <c r="I1335" s="102"/>
    </row>
    <row r="1336" spans="2:9" hidden="1">
      <c r="B1336" s="13"/>
      <c r="C1336" s="14"/>
      <c r="D1336" s="14"/>
      <c r="E1336" s="14"/>
      <c r="F1336" s="14"/>
      <c r="G1336" s="15"/>
      <c r="H1336" s="102"/>
      <c r="I1336" s="102"/>
    </row>
    <row r="1337" spans="2:9" hidden="1">
      <c r="B1337" s="13"/>
      <c r="C1337" s="14"/>
      <c r="D1337" s="14"/>
      <c r="E1337" s="14"/>
      <c r="F1337" s="14"/>
      <c r="G1337" s="15"/>
      <c r="H1337" s="102"/>
      <c r="I1337" s="102"/>
    </row>
    <row r="1338" spans="2:9" hidden="1">
      <c r="B1338" s="13"/>
      <c r="C1338" s="14"/>
      <c r="D1338" s="14"/>
      <c r="E1338" s="14"/>
      <c r="F1338" s="14"/>
      <c r="G1338" s="15"/>
      <c r="H1338" s="102"/>
      <c r="I1338" s="102"/>
    </row>
    <row r="1339" spans="2:9" hidden="1">
      <c r="B1339" s="13"/>
      <c r="C1339" s="14"/>
      <c r="D1339" s="14"/>
      <c r="E1339" s="14"/>
      <c r="F1339" s="14"/>
      <c r="G1339" s="15"/>
      <c r="H1339" s="102"/>
      <c r="I1339" s="102"/>
    </row>
    <row r="1340" spans="2:9" hidden="1">
      <c r="B1340" s="13"/>
      <c r="C1340" s="14"/>
      <c r="D1340" s="14"/>
      <c r="E1340" s="14"/>
      <c r="F1340" s="14"/>
      <c r="G1340" s="15"/>
      <c r="H1340" s="102"/>
      <c r="I1340" s="102"/>
    </row>
    <row r="1341" spans="2:9" hidden="1">
      <c r="B1341" s="13"/>
      <c r="C1341" s="14"/>
      <c r="D1341" s="14"/>
      <c r="E1341" s="14"/>
      <c r="F1341" s="14"/>
      <c r="G1341" s="15"/>
      <c r="H1341" s="102"/>
      <c r="I1341" s="102"/>
    </row>
    <row r="1342" spans="2:9" hidden="1">
      <c r="B1342" s="13"/>
      <c r="C1342" s="14"/>
      <c r="D1342" s="14"/>
      <c r="E1342" s="14"/>
      <c r="F1342" s="14"/>
      <c r="G1342" s="15"/>
      <c r="H1342" s="102"/>
      <c r="I1342" s="102"/>
    </row>
    <row r="1343" spans="2:9" hidden="1">
      <c r="B1343" s="13"/>
      <c r="C1343" s="14"/>
      <c r="D1343" s="14"/>
      <c r="E1343" s="14"/>
      <c r="F1343" s="14"/>
      <c r="G1343" s="15"/>
      <c r="H1343" s="102"/>
      <c r="I1343" s="102"/>
    </row>
    <row r="1344" spans="2:9" hidden="1">
      <c r="B1344" s="13"/>
      <c r="C1344" s="14"/>
      <c r="D1344" s="14"/>
      <c r="E1344" s="14"/>
      <c r="F1344" s="14"/>
      <c r="G1344" s="15"/>
      <c r="H1344" s="102"/>
      <c r="I1344" s="102"/>
    </row>
    <row r="1345" spans="2:9" hidden="1">
      <c r="B1345" s="13"/>
      <c r="C1345" s="14"/>
      <c r="D1345" s="14"/>
      <c r="E1345" s="14"/>
      <c r="F1345" s="14"/>
      <c r="G1345" s="15"/>
      <c r="H1345" s="102"/>
      <c r="I1345" s="102"/>
    </row>
    <row r="1346" spans="2:9" hidden="1">
      <c r="B1346" s="13"/>
      <c r="C1346" s="14"/>
      <c r="D1346" s="14"/>
      <c r="E1346" s="14"/>
      <c r="F1346" s="14"/>
      <c r="G1346" s="15"/>
      <c r="H1346" s="102"/>
      <c r="I1346" s="102"/>
    </row>
    <row r="1347" spans="2:9" hidden="1">
      <c r="B1347" s="13"/>
      <c r="C1347" s="14"/>
      <c r="D1347" s="14"/>
      <c r="E1347" s="14"/>
      <c r="F1347" s="14"/>
      <c r="G1347" s="15"/>
      <c r="H1347" s="102"/>
      <c r="I1347" s="102"/>
    </row>
    <row r="1348" spans="2:9" hidden="1">
      <c r="B1348" s="13"/>
      <c r="C1348" s="14"/>
      <c r="D1348" s="14"/>
      <c r="E1348" s="14"/>
      <c r="F1348" s="14"/>
      <c r="G1348" s="15"/>
      <c r="H1348" s="102"/>
      <c r="I1348" s="102"/>
    </row>
    <row r="1349" spans="2:9" hidden="1">
      <c r="B1349" s="13"/>
      <c r="C1349" s="14"/>
      <c r="D1349" s="14"/>
      <c r="E1349" s="14"/>
      <c r="F1349" s="14"/>
      <c r="G1349" s="15"/>
      <c r="H1349" s="102"/>
      <c r="I1349" s="102"/>
    </row>
    <row r="1350" spans="2:9" hidden="1">
      <c r="B1350" s="13"/>
      <c r="C1350" s="14"/>
      <c r="D1350" s="14"/>
      <c r="E1350" s="14"/>
      <c r="F1350" s="14"/>
      <c r="G1350" s="15"/>
      <c r="H1350" s="102"/>
      <c r="I1350" s="102"/>
    </row>
    <row r="1351" spans="2:9" hidden="1">
      <c r="B1351" s="13"/>
      <c r="C1351" s="14"/>
      <c r="D1351" s="14"/>
      <c r="E1351" s="14"/>
      <c r="F1351" s="14"/>
      <c r="G1351" s="15"/>
      <c r="H1351" s="102"/>
      <c r="I1351" s="102"/>
    </row>
    <row r="1352" spans="2:9" hidden="1">
      <c r="B1352" s="13"/>
      <c r="C1352" s="14"/>
      <c r="D1352" s="14"/>
      <c r="E1352" s="14"/>
      <c r="F1352" s="14"/>
      <c r="G1352" s="15"/>
      <c r="H1352" s="102"/>
      <c r="I1352" s="102"/>
    </row>
    <row r="1353" spans="2:9" hidden="1">
      <c r="B1353" s="13"/>
      <c r="C1353" s="14"/>
      <c r="D1353" s="14"/>
      <c r="E1353" s="14"/>
      <c r="F1353" s="14"/>
      <c r="G1353" s="15"/>
      <c r="H1353" s="102"/>
      <c r="I1353" s="102"/>
    </row>
    <row r="1354" spans="2:9" hidden="1">
      <c r="B1354" s="13"/>
      <c r="C1354" s="14"/>
      <c r="D1354" s="14"/>
      <c r="E1354" s="14"/>
      <c r="F1354" s="14"/>
      <c r="G1354" s="15"/>
      <c r="H1354" s="102"/>
      <c r="I1354" s="102"/>
    </row>
    <row r="1355" spans="2:9" hidden="1">
      <c r="B1355" s="13"/>
      <c r="C1355" s="14"/>
      <c r="D1355" s="14"/>
      <c r="E1355" s="14"/>
      <c r="F1355" s="14"/>
      <c r="G1355" s="15"/>
      <c r="H1355" s="102"/>
      <c r="I1355" s="102"/>
    </row>
    <row r="1356" spans="2:9" hidden="1">
      <c r="B1356" s="13"/>
      <c r="C1356" s="14"/>
      <c r="D1356" s="14"/>
      <c r="E1356" s="14"/>
      <c r="F1356" s="14"/>
      <c r="G1356" s="15"/>
      <c r="H1356" s="102"/>
      <c r="I1356" s="102"/>
    </row>
    <row r="1357" spans="2:9" hidden="1">
      <c r="B1357" s="13"/>
      <c r="C1357" s="14"/>
      <c r="D1357" s="14"/>
      <c r="E1357" s="14"/>
      <c r="F1357" s="14"/>
      <c r="G1357" s="15"/>
      <c r="H1357" s="102"/>
      <c r="I1357" s="102"/>
    </row>
    <row r="1358" spans="2:9" hidden="1">
      <c r="B1358" s="13"/>
      <c r="C1358" s="14"/>
      <c r="D1358" s="14"/>
      <c r="E1358" s="14"/>
      <c r="F1358" s="14"/>
      <c r="G1358" s="15"/>
      <c r="H1358" s="102"/>
      <c r="I1358" s="102"/>
    </row>
    <row r="1359" spans="2:9" hidden="1">
      <c r="B1359" s="13"/>
      <c r="C1359" s="14"/>
      <c r="D1359" s="14"/>
      <c r="E1359" s="14"/>
      <c r="F1359" s="14"/>
      <c r="G1359" s="15"/>
      <c r="H1359" s="102"/>
      <c r="I1359" s="102"/>
    </row>
    <row r="1360" spans="2:9" hidden="1">
      <c r="B1360" s="13"/>
      <c r="C1360" s="14"/>
      <c r="D1360" s="14"/>
      <c r="E1360" s="14"/>
      <c r="F1360" s="14"/>
      <c r="G1360" s="15"/>
      <c r="H1360" s="102"/>
      <c r="I1360" s="102"/>
    </row>
    <row r="1361" spans="2:9" hidden="1">
      <c r="B1361" s="13"/>
      <c r="C1361" s="14"/>
      <c r="D1361" s="14"/>
      <c r="E1361" s="14"/>
      <c r="F1361" s="14"/>
      <c r="G1361" s="15"/>
      <c r="H1361" s="102"/>
      <c r="I1361" s="102"/>
    </row>
    <row r="1362" spans="2:9" hidden="1">
      <c r="B1362" s="13"/>
      <c r="C1362" s="14"/>
      <c r="D1362" s="14"/>
      <c r="E1362" s="14"/>
      <c r="F1362" s="14"/>
      <c r="G1362" s="15"/>
      <c r="H1362" s="102"/>
      <c r="I1362" s="102"/>
    </row>
    <row r="1363" spans="2:9" hidden="1">
      <c r="B1363" s="13"/>
      <c r="C1363" s="14"/>
      <c r="D1363" s="14"/>
      <c r="E1363" s="14"/>
      <c r="F1363" s="14"/>
      <c r="G1363" s="15"/>
      <c r="H1363" s="102"/>
      <c r="I1363" s="102"/>
    </row>
    <row r="1364" spans="2:9" hidden="1">
      <c r="B1364" s="13"/>
      <c r="C1364" s="14"/>
      <c r="D1364" s="14"/>
      <c r="E1364" s="14"/>
      <c r="F1364" s="14"/>
      <c r="G1364" s="15"/>
      <c r="H1364" s="102"/>
      <c r="I1364" s="102"/>
    </row>
    <row r="1365" spans="2:9" hidden="1">
      <c r="B1365" s="13"/>
      <c r="C1365" s="14"/>
      <c r="D1365" s="14"/>
      <c r="E1365" s="14"/>
      <c r="F1365" s="14"/>
      <c r="G1365" s="15"/>
      <c r="H1365" s="102"/>
      <c r="I1365" s="102"/>
    </row>
    <row r="1366" spans="2:9" hidden="1">
      <c r="B1366" s="13"/>
      <c r="C1366" s="14"/>
      <c r="D1366" s="14"/>
      <c r="E1366" s="14"/>
      <c r="F1366" s="14"/>
      <c r="G1366" s="15"/>
      <c r="H1366" s="102"/>
      <c r="I1366" s="102"/>
    </row>
    <row r="1367" spans="2:9" hidden="1">
      <c r="B1367" s="13"/>
      <c r="C1367" s="14"/>
      <c r="D1367" s="14"/>
      <c r="E1367" s="14"/>
      <c r="F1367" s="14"/>
      <c r="G1367" s="15"/>
      <c r="H1367" s="102"/>
      <c r="I1367" s="102"/>
    </row>
    <row r="1368" spans="2:9" hidden="1">
      <c r="B1368" s="13"/>
      <c r="C1368" s="14"/>
      <c r="D1368" s="14"/>
      <c r="E1368" s="14"/>
      <c r="F1368" s="14"/>
      <c r="G1368" s="15"/>
      <c r="H1368" s="102"/>
      <c r="I1368" s="102"/>
    </row>
    <row r="1369" spans="2:9" hidden="1">
      <c r="B1369" s="13"/>
      <c r="C1369" s="14"/>
      <c r="D1369" s="14"/>
      <c r="E1369" s="14"/>
      <c r="F1369" s="14"/>
      <c r="G1369" s="15"/>
      <c r="H1369" s="102"/>
      <c r="I1369" s="102"/>
    </row>
    <row r="1370" spans="2:9" hidden="1">
      <c r="B1370" s="13"/>
      <c r="C1370" s="14"/>
      <c r="D1370" s="14"/>
      <c r="E1370" s="14"/>
      <c r="F1370" s="14"/>
      <c r="G1370" s="15"/>
      <c r="H1370" s="102"/>
      <c r="I1370" s="102"/>
    </row>
    <row r="1371" spans="2:9" hidden="1">
      <c r="B1371" s="13"/>
      <c r="C1371" s="14"/>
      <c r="D1371" s="14"/>
      <c r="E1371" s="14"/>
      <c r="F1371" s="14"/>
      <c r="G1371" s="15"/>
      <c r="H1371" s="102"/>
      <c r="I1371" s="102"/>
    </row>
    <row r="1372" spans="2:9" hidden="1">
      <c r="B1372" s="13"/>
      <c r="C1372" s="14"/>
      <c r="D1372" s="14"/>
      <c r="E1372" s="14"/>
      <c r="F1372" s="14"/>
      <c r="G1372" s="15"/>
      <c r="H1372" s="102"/>
      <c r="I1372" s="102"/>
    </row>
    <row r="1373" spans="2:9" hidden="1">
      <c r="B1373" s="13"/>
      <c r="C1373" s="14"/>
      <c r="D1373" s="14"/>
      <c r="E1373" s="14"/>
      <c r="F1373" s="14"/>
      <c r="G1373" s="15"/>
      <c r="H1373" s="102"/>
      <c r="I1373" s="102"/>
    </row>
    <row r="1374" spans="2:9" hidden="1">
      <c r="B1374" s="13"/>
      <c r="C1374" s="14"/>
      <c r="D1374" s="14"/>
      <c r="E1374" s="14"/>
      <c r="F1374" s="14"/>
      <c r="G1374" s="15"/>
      <c r="H1374" s="102"/>
      <c r="I1374" s="102"/>
    </row>
    <row r="1375" spans="2:9" hidden="1">
      <c r="B1375" s="13"/>
      <c r="C1375" s="14"/>
      <c r="D1375" s="14"/>
      <c r="E1375" s="14"/>
      <c r="F1375" s="14"/>
      <c r="G1375" s="15"/>
      <c r="H1375" s="102"/>
      <c r="I1375" s="102"/>
    </row>
    <row r="1376" spans="2:9" hidden="1">
      <c r="B1376" s="13"/>
      <c r="C1376" s="14"/>
      <c r="D1376" s="14"/>
      <c r="E1376" s="14"/>
      <c r="F1376" s="14"/>
      <c r="G1376" s="15"/>
      <c r="H1376" s="102"/>
      <c r="I1376" s="102"/>
    </row>
    <row r="1377" spans="2:9" hidden="1">
      <c r="B1377" s="13"/>
      <c r="C1377" s="14"/>
      <c r="D1377" s="14"/>
      <c r="E1377" s="14"/>
      <c r="F1377" s="14"/>
      <c r="G1377" s="15"/>
      <c r="H1377" s="102"/>
      <c r="I1377" s="102"/>
    </row>
    <row r="1378" spans="2:9" hidden="1">
      <c r="B1378" s="13"/>
      <c r="C1378" s="14"/>
      <c r="D1378" s="14"/>
      <c r="E1378" s="14"/>
      <c r="F1378" s="14"/>
      <c r="G1378" s="15"/>
      <c r="H1378" s="102"/>
      <c r="I1378" s="102"/>
    </row>
    <row r="1379" spans="2:9" hidden="1">
      <c r="B1379" s="13"/>
      <c r="C1379" s="14"/>
      <c r="D1379" s="14"/>
      <c r="E1379" s="14"/>
      <c r="F1379" s="14"/>
      <c r="G1379" s="15"/>
      <c r="H1379" s="102"/>
      <c r="I1379" s="102"/>
    </row>
    <row r="1380" spans="2:9" hidden="1">
      <c r="B1380" s="13"/>
      <c r="C1380" s="14"/>
      <c r="D1380" s="14"/>
      <c r="E1380" s="14"/>
      <c r="F1380" s="14"/>
      <c r="G1380" s="15"/>
      <c r="H1380" s="102"/>
      <c r="I1380" s="102"/>
    </row>
    <row r="1381" spans="2:9" hidden="1">
      <c r="B1381" s="13"/>
      <c r="C1381" s="14"/>
      <c r="D1381" s="14"/>
      <c r="E1381" s="14"/>
      <c r="F1381" s="14"/>
      <c r="G1381" s="15"/>
      <c r="H1381" s="102"/>
      <c r="I1381" s="102"/>
    </row>
    <row r="1382" spans="2:9" hidden="1">
      <c r="B1382" s="13"/>
      <c r="C1382" s="14"/>
      <c r="D1382" s="14"/>
      <c r="E1382" s="14"/>
      <c r="F1382" s="14"/>
      <c r="G1382" s="15"/>
      <c r="H1382" s="102"/>
      <c r="I1382" s="102"/>
    </row>
    <row r="1383" spans="2:9" hidden="1">
      <c r="B1383" s="13"/>
      <c r="C1383" s="14"/>
      <c r="D1383" s="14"/>
      <c r="E1383" s="14"/>
      <c r="F1383" s="14"/>
      <c r="G1383" s="15"/>
      <c r="H1383" s="102"/>
      <c r="I1383" s="102"/>
    </row>
    <row r="1384" spans="2:9" hidden="1">
      <c r="B1384" s="13"/>
      <c r="C1384" s="14"/>
      <c r="D1384" s="14"/>
      <c r="E1384" s="14"/>
      <c r="F1384" s="14"/>
      <c r="G1384" s="15"/>
      <c r="H1384" s="102"/>
      <c r="I1384" s="102"/>
    </row>
    <row r="1385" spans="2:9" hidden="1">
      <c r="B1385" s="13"/>
      <c r="C1385" s="14"/>
      <c r="D1385" s="14"/>
      <c r="E1385" s="14"/>
      <c r="F1385" s="14"/>
      <c r="G1385" s="15"/>
      <c r="H1385" s="102"/>
      <c r="I1385" s="102"/>
    </row>
    <row r="1386" spans="2:9" hidden="1">
      <c r="B1386" s="13"/>
      <c r="C1386" s="14"/>
      <c r="D1386" s="14"/>
      <c r="E1386" s="14"/>
      <c r="F1386" s="14"/>
      <c r="G1386" s="15"/>
      <c r="H1386" s="102"/>
      <c r="I1386" s="102"/>
    </row>
    <row r="1387" spans="2:9" hidden="1">
      <c r="B1387" s="13"/>
      <c r="C1387" s="14"/>
      <c r="D1387" s="14"/>
      <c r="E1387" s="14"/>
      <c r="F1387" s="14"/>
      <c r="G1387" s="15"/>
      <c r="H1387" s="102"/>
      <c r="I1387" s="102"/>
    </row>
    <row r="1388" spans="2:9" hidden="1">
      <c r="B1388" s="13"/>
      <c r="C1388" s="14"/>
      <c r="D1388" s="14"/>
      <c r="E1388" s="14"/>
      <c r="F1388" s="14"/>
      <c r="G1388" s="15"/>
      <c r="H1388" s="102"/>
      <c r="I1388" s="102"/>
    </row>
    <row r="1389" spans="2:9" hidden="1">
      <c r="B1389" s="13"/>
      <c r="C1389" s="14"/>
      <c r="D1389" s="14"/>
      <c r="E1389" s="14"/>
      <c r="F1389" s="14"/>
      <c r="G1389" s="15"/>
      <c r="H1389" s="102"/>
      <c r="I1389" s="102"/>
    </row>
    <row r="1390" spans="2:9" hidden="1">
      <c r="B1390" s="13"/>
      <c r="C1390" s="14"/>
      <c r="D1390" s="14"/>
      <c r="E1390" s="14"/>
      <c r="F1390" s="14"/>
      <c r="G1390" s="15"/>
      <c r="H1390" s="102"/>
      <c r="I1390" s="102"/>
    </row>
    <row r="1391" spans="2:9" hidden="1">
      <c r="B1391" s="13"/>
      <c r="C1391" s="14"/>
      <c r="D1391" s="14"/>
      <c r="E1391" s="14"/>
      <c r="F1391" s="14"/>
      <c r="G1391" s="15"/>
      <c r="H1391" s="102"/>
      <c r="I1391" s="102"/>
    </row>
    <row r="1392" spans="2:9" hidden="1">
      <c r="B1392" s="13"/>
      <c r="C1392" s="14"/>
      <c r="D1392" s="14"/>
      <c r="E1392" s="14"/>
      <c r="F1392" s="14"/>
      <c r="G1392" s="15"/>
      <c r="H1392" s="102"/>
      <c r="I1392" s="102"/>
    </row>
    <row r="1393" spans="2:9" hidden="1">
      <c r="B1393" s="13"/>
      <c r="C1393" s="14"/>
      <c r="D1393" s="14"/>
      <c r="E1393" s="14"/>
      <c r="F1393" s="14"/>
      <c r="G1393" s="15"/>
      <c r="H1393" s="102"/>
      <c r="I1393" s="102"/>
    </row>
    <row r="1394" spans="2:9" hidden="1">
      <c r="B1394" s="13"/>
      <c r="C1394" s="14"/>
      <c r="D1394" s="14"/>
      <c r="E1394" s="14"/>
      <c r="F1394" s="14"/>
      <c r="G1394" s="15"/>
      <c r="H1394" s="102"/>
      <c r="I1394" s="102"/>
    </row>
    <row r="1395" spans="2:9" hidden="1">
      <c r="B1395" s="13"/>
      <c r="C1395" s="14"/>
      <c r="D1395" s="14"/>
      <c r="E1395" s="14"/>
      <c r="F1395" s="14"/>
      <c r="G1395" s="15"/>
      <c r="H1395" s="102"/>
      <c r="I1395" s="102"/>
    </row>
    <row r="1396" spans="2:9" hidden="1">
      <c r="B1396" s="13"/>
      <c r="C1396" s="14"/>
      <c r="D1396" s="14"/>
      <c r="E1396" s="14"/>
      <c r="F1396" s="14"/>
      <c r="G1396" s="15"/>
      <c r="H1396" s="102"/>
      <c r="I1396" s="102"/>
    </row>
    <row r="1397" spans="2:9" hidden="1">
      <c r="B1397" s="13"/>
      <c r="C1397" s="14"/>
      <c r="D1397" s="14"/>
      <c r="E1397" s="14"/>
      <c r="F1397" s="14"/>
      <c r="G1397" s="15"/>
      <c r="H1397" s="102"/>
      <c r="I1397" s="102"/>
    </row>
    <row r="1398" spans="2:9" hidden="1">
      <c r="B1398" s="13"/>
      <c r="C1398" s="14"/>
      <c r="D1398" s="14"/>
      <c r="E1398" s="14"/>
      <c r="F1398" s="14"/>
      <c r="G1398" s="15"/>
      <c r="H1398" s="102"/>
      <c r="I1398" s="102"/>
    </row>
    <row r="1399" spans="2:9" hidden="1">
      <c r="B1399" s="13"/>
      <c r="C1399" s="14"/>
      <c r="D1399" s="14"/>
      <c r="E1399" s="14"/>
      <c r="F1399" s="14"/>
      <c r="G1399" s="15"/>
      <c r="H1399" s="102"/>
      <c r="I1399" s="102"/>
    </row>
    <row r="1400" spans="2:9" hidden="1">
      <c r="B1400" s="13"/>
      <c r="C1400" s="14"/>
      <c r="D1400" s="14"/>
      <c r="E1400" s="14"/>
      <c r="F1400" s="14"/>
      <c r="G1400" s="15"/>
      <c r="H1400" s="102"/>
      <c r="I1400" s="102"/>
    </row>
    <row r="1401" spans="2:9" hidden="1">
      <c r="B1401" s="13"/>
      <c r="C1401" s="14"/>
      <c r="D1401" s="14"/>
      <c r="E1401" s="14"/>
      <c r="F1401" s="14"/>
      <c r="G1401" s="15"/>
      <c r="H1401" s="102"/>
      <c r="I1401" s="102"/>
    </row>
    <row r="1402" spans="2:9" hidden="1">
      <c r="B1402" s="13"/>
      <c r="C1402" s="14"/>
      <c r="D1402" s="14"/>
      <c r="E1402" s="14"/>
      <c r="F1402" s="14"/>
      <c r="G1402" s="15"/>
      <c r="H1402" s="102"/>
      <c r="I1402" s="102"/>
    </row>
    <row r="1403" spans="2:9" hidden="1">
      <c r="B1403" s="13"/>
      <c r="C1403" s="14"/>
      <c r="D1403" s="14"/>
      <c r="E1403" s="14"/>
      <c r="F1403" s="14"/>
      <c r="G1403" s="15"/>
      <c r="H1403" s="102"/>
      <c r="I1403" s="102"/>
    </row>
    <row r="1404" spans="2:9" hidden="1">
      <c r="B1404" s="13"/>
      <c r="C1404" s="14"/>
      <c r="D1404" s="14"/>
      <c r="E1404" s="14"/>
      <c r="F1404" s="14"/>
      <c r="G1404" s="15"/>
      <c r="H1404" s="102"/>
      <c r="I1404" s="102"/>
    </row>
    <row r="1405" spans="2:9" hidden="1">
      <c r="B1405" s="13"/>
      <c r="C1405" s="14"/>
      <c r="D1405" s="14"/>
      <c r="E1405" s="14"/>
      <c r="F1405" s="14"/>
      <c r="G1405" s="15"/>
      <c r="H1405" s="102"/>
      <c r="I1405" s="102"/>
    </row>
    <row r="1406" spans="2:9" hidden="1">
      <c r="B1406" s="13"/>
      <c r="C1406" s="14"/>
      <c r="D1406" s="14"/>
      <c r="E1406" s="14"/>
      <c r="F1406" s="14"/>
      <c r="G1406" s="15"/>
      <c r="H1406" s="102"/>
      <c r="I1406" s="102"/>
    </row>
    <row r="1407" spans="2:9" hidden="1">
      <c r="B1407" s="13"/>
      <c r="C1407" s="14"/>
      <c r="D1407" s="14"/>
      <c r="E1407" s="14"/>
      <c r="F1407" s="14"/>
      <c r="G1407" s="15"/>
      <c r="H1407" s="102"/>
      <c r="I1407" s="102"/>
    </row>
    <row r="1408" spans="2:9" hidden="1">
      <c r="B1408" s="13"/>
      <c r="C1408" s="14"/>
      <c r="D1408" s="14"/>
      <c r="E1408" s="14"/>
      <c r="F1408" s="14"/>
      <c r="G1408" s="15"/>
      <c r="H1408" s="102"/>
      <c r="I1408" s="102"/>
    </row>
    <row r="1409" spans="2:9" hidden="1">
      <c r="B1409" s="13"/>
      <c r="C1409" s="14"/>
      <c r="D1409" s="14"/>
      <c r="E1409" s="14"/>
      <c r="F1409" s="14"/>
      <c r="G1409" s="15"/>
      <c r="H1409" s="102"/>
      <c r="I1409" s="102"/>
    </row>
    <row r="1410" spans="2:9" hidden="1">
      <c r="B1410" s="13"/>
      <c r="C1410" s="14"/>
      <c r="D1410" s="14"/>
      <c r="E1410" s="14"/>
      <c r="F1410" s="14"/>
      <c r="G1410" s="15"/>
      <c r="H1410" s="102"/>
      <c r="I1410" s="102"/>
    </row>
    <row r="1411" spans="2:9" hidden="1">
      <c r="B1411" s="13"/>
      <c r="C1411" s="14"/>
      <c r="D1411" s="14"/>
      <c r="E1411" s="14"/>
      <c r="F1411" s="14"/>
      <c r="G1411" s="15"/>
      <c r="H1411" s="102"/>
      <c r="I1411" s="102"/>
    </row>
    <row r="1412" spans="2:9" hidden="1">
      <c r="B1412" s="13"/>
      <c r="C1412" s="14"/>
      <c r="D1412" s="14"/>
      <c r="E1412" s="14"/>
      <c r="F1412" s="14"/>
      <c r="G1412" s="15"/>
      <c r="H1412" s="102"/>
      <c r="I1412" s="102"/>
    </row>
    <row r="1413" spans="2:9" hidden="1">
      <c r="B1413" s="13"/>
      <c r="C1413" s="14"/>
      <c r="D1413" s="14"/>
      <c r="E1413" s="14"/>
      <c r="F1413" s="14"/>
      <c r="G1413" s="15"/>
      <c r="H1413" s="102"/>
      <c r="I1413" s="102"/>
    </row>
    <row r="1414" spans="2:9" hidden="1">
      <c r="B1414" s="13"/>
      <c r="C1414" s="14"/>
      <c r="D1414" s="14"/>
      <c r="E1414" s="14"/>
      <c r="F1414" s="14"/>
      <c r="G1414" s="15"/>
      <c r="H1414" s="102"/>
      <c r="I1414" s="102"/>
    </row>
    <row r="1415" spans="2:9" hidden="1">
      <c r="B1415" s="13"/>
      <c r="C1415" s="14"/>
      <c r="D1415" s="14"/>
      <c r="E1415" s="14"/>
      <c r="F1415" s="14"/>
      <c r="G1415" s="15"/>
      <c r="H1415" s="102"/>
      <c r="I1415" s="102"/>
    </row>
    <row r="1416" spans="2:9" hidden="1">
      <c r="B1416" s="13"/>
      <c r="C1416" s="14"/>
      <c r="D1416" s="14"/>
      <c r="E1416" s="14"/>
      <c r="F1416" s="14"/>
      <c r="G1416" s="15"/>
      <c r="H1416" s="102"/>
      <c r="I1416" s="102"/>
    </row>
    <row r="1417" spans="2:9" hidden="1">
      <c r="B1417" s="13"/>
      <c r="C1417" s="14"/>
      <c r="D1417" s="14"/>
      <c r="E1417" s="14"/>
      <c r="F1417" s="14"/>
      <c r="G1417" s="15"/>
      <c r="H1417" s="102"/>
      <c r="I1417" s="102"/>
    </row>
    <row r="1418" spans="2:9" hidden="1">
      <c r="B1418" s="13"/>
      <c r="C1418" s="14"/>
      <c r="D1418" s="14"/>
      <c r="E1418" s="14"/>
      <c r="F1418" s="14"/>
      <c r="G1418" s="15"/>
      <c r="H1418" s="102"/>
      <c r="I1418" s="102"/>
    </row>
    <row r="1419" spans="2:9" hidden="1">
      <c r="B1419" s="13"/>
      <c r="C1419" s="14"/>
      <c r="D1419" s="14"/>
      <c r="E1419" s="14"/>
      <c r="F1419" s="14"/>
      <c r="G1419" s="15"/>
      <c r="H1419" s="102"/>
      <c r="I1419" s="102"/>
    </row>
    <row r="1420" spans="2:9" hidden="1">
      <c r="B1420" s="13"/>
      <c r="C1420" s="14"/>
      <c r="D1420" s="14"/>
      <c r="E1420" s="14"/>
      <c r="F1420" s="14"/>
      <c r="G1420" s="15"/>
      <c r="H1420" s="102"/>
      <c r="I1420" s="102"/>
    </row>
    <row r="1421" spans="2:9" hidden="1">
      <c r="B1421" s="13"/>
      <c r="C1421" s="14"/>
      <c r="D1421" s="14"/>
      <c r="E1421" s="14"/>
      <c r="F1421" s="14"/>
      <c r="G1421" s="15"/>
      <c r="H1421" s="102"/>
      <c r="I1421" s="102"/>
    </row>
    <row r="1422" spans="2:9" hidden="1">
      <c r="B1422" s="13"/>
      <c r="C1422" s="14"/>
      <c r="D1422" s="14"/>
      <c r="E1422" s="14"/>
      <c r="F1422" s="14"/>
      <c r="G1422" s="15"/>
      <c r="H1422" s="102"/>
      <c r="I1422" s="102"/>
    </row>
    <row r="1423" spans="2:9" hidden="1">
      <c r="B1423" s="13"/>
      <c r="C1423" s="14"/>
      <c r="D1423" s="14"/>
      <c r="E1423" s="14"/>
      <c r="F1423" s="14"/>
      <c r="G1423" s="15"/>
      <c r="H1423" s="102"/>
      <c r="I1423" s="102"/>
    </row>
    <row r="1424" spans="2:9" hidden="1">
      <c r="B1424" s="13"/>
      <c r="C1424" s="14"/>
      <c r="D1424" s="14"/>
      <c r="E1424" s="14"/>
      <c r="F1424" s="14"/>
      <c r="G1424" s="15"/>
      <c r="H1424" s="102"/>
      <c r="I1424" s="102"/>
    </row>
    <row r="1425" spans="2:9" hidden="1">
      <c r="B1425" s="13"/>
      <c r="C1425" s="14"/>
      <c r="D1425" s="14"/>
      <c r="E1425" s="14"/>
      <c r="F1425" s="14"/>
      <c r="G1425" s="15"/>
      <c r="H1425" s="102"/>
      <c r="I1425" s="102"/>
    </row>
    <row r="1426" spans="2:9" hidden="1">
      <c r="B1426" s="13"/>
      <c r="C1426" s="14"/>
      <c r="D1426" s="14"/>
      <c r="E1426" s="14"/>
      <c r="F1426" s="14"/>
      <c r="G1426" s="15"/>
      <c r="H1426" s="102"/>
      <c r="I1426" s="102"/>
    </row>
    <row r="1427" spans="2:9" hidden="1">
      <c r="B1427" s="13"/>
      <c r="C1427" s="14"/>
      <c r="D1427" s="14"/>
      <c r="E1427" s="14"/>
      <c r="F1427" s="14"/>
      <c r="G1427" s="15"/>
      <c r="H1427" s="102"/>
      <c r="I1427" s="102"/>
    </row>
    <row r="1428" spans="2:9" hidden="1">
      <c r="B1428" s="13"/>
      <c r="C1428" s="14"/>
      <c r="D1428" s="14"/>
      <c r="E1428" s="14"/>
      <c r="F1428" s="14"/>
      <c r="G1428" s="15"/>
      <c r="H1428" s="102"/>
      <c r="I1428" s="102"/>
    </row>
    <row r="1429" spans="2:9" hidden="1">
      <c r="B1429" s="13"/>
      <c r="C1429" s="14"/>
      <c r="D1429" s="14"/>
      <c r="E1429" s="14"/>
      <c r="F1429" s="14"/>
      <c r="G1429" s="15"/>
      <c r="H1429" s="102"/>
      <c r="I1429" s="102"/>
    </row>
    <row r="1430" spans="2:9" hidden="1">
      <c r="B1430" s="13"/>
      <c r="C1430" s="14"/>
      <c r="D1430" s="14"/>
      <c r="E1430" s="14"/>
      <c r="F1430" s="14"/>
      <c r="G1430" s="15"/>
      <c r="H1430" s="102"/>
      <c r="I1430" s="102"/>
    </row>
    <row r="1431" spans="2:9" hidden="1">
      <c r="B1431" s="13"/>
      <c r="C1431" s="14"/>
      <c r="D1431" s="14"/>
      <c r="E1431" s="14"/>
      <c r="F1431" s="14"/>
      <c r="G1431" s="15"/>
      <c r="H1431" s="102"/>
      <c r="I1431" s="102"/>
    </row>
    <row r="1432" spans="2:9" hidden="1">
      <c r="B1432" s="13"/>
      <c r="C1432" s="14"/>
      <c r="D1432" s="14"/>
      <c r="E1432" s="14"/>
      <c r="F1432" s="14"/>
      <c r="G1432" s="15"/>
      <c r="H1432" s="102"/>
      <c r="I1432" s="102"/>
    </row>
    <row r="1433" spans="2:9" hidden="1">
      <c r="B1433" s="13"/>
      <c r="C1433" s="14"/>
      <c r="D1433" s="14"/>
      <c r="E1433" s="14"/>
      <c r="F1433" s="14"/>
      <c r="G1433" s="15"/>
      <c r="H1433" s="102"/>
      <c r="I1433" s="102"/>
    </row>
    <row r="1434" spans="2:9" hidden="1">
      <c r="B1434" s="13"/>
      <c r="C1434" s="14"/>
      <c r="D1434" s="14"/>
      <c r="E1434" s="14"/>
      <c r="F1434" s="14"/>
      <c r="G1434" s="15"/>
      <c r="H1434" s="102"/>
      <c r="I1434" s="102"/>
    </row>
    <row r="1435" spans="2:9" hidden="1">
      <c r="B1435" s="13"/>
      <c r="C1435" s="14"/>
      <c r="D1435" s="14"/>
      <c r="E1435" s="14"/>
      <c r="F1435" s="14"/>
      <c r="G1435" s="15"/>
      <c r="H1435" s="102"/>
      <c r="I1435" s="102"/>
    </row>
    <row r="1436" spans="2:9" hidden="1">
      <c r="B1436" s="13"/>
      <c r="C1436" s="14"/>
      <c r="D1436" s="14"/>
      <c r="E1436" s="14"/>
      <c r="F1436" s="14"/>
      <c r="G1436" s="15"/>
      <c r="H1436" s="102"/>
      <c r="I1436" s="102"/>
    </row>
    <row r="1437" spans="2:9" hidden="1">
      <c r="B1437" s="13"/>
      <c r="C1437" s="14"/>
      <c r="D1437" s="14"/>
      <c r="E1437" s="14"/>
      <c r="F1437" s="14"/>
      <c r="G1437" s="15"/>
      <c r="H1437" s="102"/>
      <c r="I1437" s="102"/>
    </row>
    <row r="1438" spans="2:9" hidden="1">
      <c r="B1438" s="13"/>
      <c r="C1438" s="14"/>
      <c r="D1438" s="14"/>
      <c r="E1438" s="14"/>
      <c r="F1438" s="14"/>
      <c r="G1438" s="15"/>
      <c r="H1438" s="102"/>
      <c r="I1438" s="102"/>
    </row>
    <row r="1439" spans="2:9" hidden="1">
      <c r="B1439" s="13"/>
      <c r="C1439" s="14"/>
      <c r="D1439" s="14"/>
      <c r="E1439" s="14"/>
      <c r="F1439" s="14"/>
      <c r="G1439" s="15"/>
      <c r="H1439" s="102"/>
      <c r="I1439" s="102"/>
    </row>
    <row r="1440" spans="2:9" hidden="1">
      <c r="B1440" s="13"/>
      <c r="C1440" s="14"/>
      <c r="D1440" s="14"/>
      <c r="E1440" s="14"/>
      <c r="F1440" s="14"/>
      <c r="G1440" s="15"/>
      <c r="H1440" s="102"/>
      <c r="I1440" s="102"/>
    </row>
    <row r="1441" spans="2:9" hidden="1">
      <c r="B1441" s="13"/>
      <c r="C1441" s="14"/>
      <c r="D1441" s="14"/>
      <c r="E1441" s="14"/>
      <c r="F1441" s="14"/>
      <c r="G1441" s="15"/>
      <c r="H1441" s="102"/>
      <c r="I1441" s="102"/>
    </row>
    <row r="1442" spans="2:9" hidden="1">
      <c r="B1442" s="13"/>
      <c r="C1442" s="14"/>
      <c r="D1442" s="14"/>
      <c r="E1442" s="14"/>
      <c r="F1442" s="14"/>
      <c r="G1442" s="15"/>
      <c r="H1442" s="102"/>
      <c r="I1442" s="102"/>
    </row>
    <row r="1443" spans="2:9" hidden="1">
      <c r="B1443" s="13"/>
      <c r="C1443" s="14"/>
      <c r="D1443" s="14"/>
      <c r="E1443" s="14"/>
      <c r="F1443" s="14"/>
      <c r="G1443" s="15"/>
      <c r="H1443" s="102"/>
      <c r="I1443" s="102"/>
    </row>
    <row r="1444" spans="2:9" hidden="1">
      <c r="B1444" s="13"/>
      <c r="C1444" s="14"/>
      <c r="D1444" s="14"/>
      <c r="E1444" s="14"/>
      <c r="F1444" s="14"/>
      <c r="G1444" s="15"/>
      <c r="H1444" s="102"/>
      <c r="I1444" s="102"/>
    </row>
    <row r="1445" spans="2:9" hidden="1">
      <c r="B1445" s="13"/>
      <c r="C1445" s="14"/>
      <c r="D1445" s="14"/>
      <c r="E1445" s="14"/>
      <c r="F1445" s="14"/>
      <c r="G1445" s="15"/>
      <c r="H1445" s="102"/>
      <c r="I1445" s="102"/>
    </row>
    <row r="1446" spans="2:9" hidden="1">
      <c r="B1446" s="13"/>
      <c r="C1446" s="14"/>
      <c r="D1446" s="14"/>
      <c r="E1446" s="14"/>
      <c r="F1446" s="14"/>
      <c r="G1446" s="15"/>
      <c r="H1446" s="102"/>
      <c r="I1446" s="102"/>
    </row>
    <row r="1447" spans="2:9" hidden="1">
      <c r="B1447" s="13"/>
      <c r="C1447" s="14"/>
      <c r="D1447" s="14"/>
      <c r="E1447" s="14"/>
      <c r="F1447" s="14"/>
      <c r="G1447" s="15"/>
      <c r="H1447" s="102"/>
      <c r="I1447" s="102"/>
    </row>
    <row r="1448" spans="2:9" hidden="1">
      <c r="B1448" s="13"/>
      <c r="C1448" s="14"/>
      <c r="D1448" s="14"/>
      <c r="E1448" s="14"/>
      <c r="F1448" s="14"/>
      <c r="G1448" s="15"/>
      <c r="H1448" s="102"/>
      <c r="I1448" s="102"/>
    </row>
    <row r="1449" spans="2:9" hidden="1">
      <c r="B1449" s="13"/>
      <c r="C1449" s="14"/>
      <c r="D1449" s="14"/>
      <c r="E1449" s="14"/>
      <c r="F1449" s="14"/>
      <c r="G1449" s="15"/>
      <c r="H1449" s="102"/>
      <c r="I1449" s="102"/>
    </row>
    <row r="1450" spans="2:9" hidden="1">
      <c r="B1450" s="13"/>
      <c r="C1450" s="14"/>
      <c r="D1450" s="14"/>
      <c r="E1450" s="14"/>
      <c r="F1450" s="14"/>
      <c r="G1450" s="15"/>
      <c r="H1450" s="102"/>
      <c r="I1450" s="102"/>
    </row>
    <row r="1451" spans="2:9" hidden="1">
      <c r="B1451" s="13"/>
      <c r="C1451" s="14"/>
      <c r="D1451" s="14"/>
      <c r="E1451" s="14"/>
      <c r="F1451" s="14"/>
      <c r="G1451" s="15"/>
      <c r="H1451" s="102"/>
      <c r="I1451" s="102"/>
    </row>
    <row r="1452" spans="2:9" hidden="1">
      <c r="B1452" s="13"/>
      <c r="C1452" s="14"/>
      <c r="D1452" s="14"/>
      <c r="E1452" s="14"/>
      <c r="F1452" s="14"/>
      <c r="G1452" s="15"/>
      <c r="H1452" s="102"/>
      <c r="I1452" s="102"/>
    </row>
    <row r="1453" spans="2:9" hidden="1">
      <c r="B1453" s="13"/>
      <c r="C1453" s="14"/>
      <c r="D1453" s="14"/>
      <c r="E1453" s="14"/>
      <c r="F1453" s="14"/>
      <c r="G1453" s="15"/>
      <c r="H1453" s="102"/>
      <c r="I1453" s="102"/>
    </row>
    <row r="1454" spans="2:9" hidden="1">
      <c r="B1454" s="13"/>
      <c r="C1454" s="14"/>
      <c r="D1454" s="14"/>
      <c r="E1454" s="14"/>
      <c r="F1454" s="14"/>
      <c r="G1454" s="15"/>
      <c r="H1454" s="102"/>
      <c r="I1454" s="102"/>
    </row>
    <row r="1455" spans="2:9" hidden="1">
      <c r="B1455" s="13"/>
      <c r="C1455" s="14"/>
      <c r="D1455" s="14"/>
      <c r="E1455" s="14"/>
      <c r="F1455" s="14"/>
      <c r="G1455" s="15"/>
      <c r="H1455" s="102"/>
      <c r="I1455" s="102"/>
    </row>
    <row r="1456" spans="2:9" hidden="1">
      <c r="B1456" s="13"/>
      <c r="C1456" s="14"/>
      <c r="D1456" s="14"/>
      <c r="E1456" s="14"/>
      <c r="F1456" s="14"/>
      <c r="G1456" s="15"/>
      <c r="H1456" s="102"/>
      <c r="I1456" s="102"/>
    </row>
    <row r="1457" spans="2:9" hidden="1">
      <c r="B1457" s="13"/>
      <c r="C1457" s="14"/>
      <c r="D1457" s="14"/>
      <c r="E1457" s="14"/>
      <c r="F1457" s="14"/>
      <c r="G1457" s="15"/>
      <c r="H1457" s="102"/>
      <c r="I1457" s="102"/>
    </row>
    <row r="1458" spans="2:9" hidden="1">
      <c r="B1458" s="13"/>
      <c r="C1458" s="14"/>
      <c r="D1458" s="14"/>
      <c r="E1458" s="14"/>
      <c r="F1458" s="14"/>
      <c r="G1458" s="15"/>
      <c r="H1458" s="102"/>
      <c r="I1458" s="102"/>
    </row>
    <row r="1459" spans="2:9" hidden="1">
      <c r="B1459" s="13"/>
      <c r="C1459" s="14"/>
      <c r="D1459" s="14"/>
      <c r="E1459" s="14"/>
      <c r="F1459" s="14"/>
      <c r="G1459" s="15"/>
      <c r="H1459" s="102"/>
      <c r="I1459" s="102"/>
    </row>
    <row r="1460" spans="2:9" hidden="1">
      <c r="B1460" s="13"/>
      <c r="C1460" s="14"/>
      <c r="D1460" s="14"/>
      <c r="E1460" s="14"/>
      <c r="F1460" s="14"/>
      <c r="G1460" s="15"/>
      <c r="H1460" s="102"/>
      <c r="I1460" s="102"/>
    </row>
    <row r="1461" spans="2:9" hidden="1">
      <c r="B1461" s="13"/>
      <c r="C1461" s="14"/>
      <c r="D1461" s="14"/>
      <c r="E1461" s="14"/>
      <c r="F1461" s="14"/>
      <c r="G1461" s="15"/>
      <c r="H1461" s="102"/>
      <c r="I1461" s="102"/>
    </row>
    <row r="1462" spans="2:9" hidden="1">
      <c r="B1462" s="13"/>
      <c r="C1462" s="14"/>
      <c r="D1462" s="14"/>
      <c r="E1462" s="14"/>
      <c r="F1462" s="14"/>
      <c r="G1462" s="15"/>
      <c r="H1462" s="102"/>
      <c r="I1462" s="102"/>
    </row>
    <row r="1463" spans="2:9" hidden="1">
      <c r="B1463" s="13"/>
      <c r="C1463" s="14"/>
      <c r="D1463" s="14"/>
      <c r="E1463" s="14"/>
      <c r="F1463" s="14"/>
      <c r="G1463" s="15"/>
      <c r="H1463" s="102"/>
      <c r="I1463" s="102"/>
    </row>
    <row r="1464" spans="2:9" hidden="1">
      <c r="B1464" s="13"/>
      <c r="C1464" s="14"/>
      <c r="D1464" s="14"/>
      <c r="E1464" s="14"/>
      <c r="F1464" s="14"/>
      <c r="G1464" s="15"/>
      <c r="H1464" s="102"/>
      <c r="I1464" s="102"/>
    </row>
    <row r="1465" spans="2:9" hidden="1">
      <c r="B1465" s="13"/>
      <c r="C1465" s="14"/>
      <c r="D1465" s="14"/>
      <c r="E1465" s="14"/>
      <c r="F1465" s="14"/>
      <c r="G1465" s="15"/>
      <c r="H1465" s="102"/>
      <c r="I1465" s="102"/>
    </row>
    <row r="1466" spans="2:9" hidden="1">
      <c r="B1466" s="13"/>
      <c r="C1466" s="14"/>
      <c r="D1466" s="14"/>
      <c r="E1466" s="14"/>
      <c r="F1466" s="14"/>
      <c r="G1466" s="15"/>
      <c r="H1466" s="102"/>
      <c r="I1466" s="102"/>
    </row>
    <row r="1467" spans="2:9" hidden="1">
      <c r="B1467" s="13"/>
      <c r="C1467" s="14"/>
      <c r="D1467" s="14"/>
      <c r="E1467" s="14"/>
      <c r="F1467" s="14"/>
      <c r="G1467" s="15"/>
      <c r="H1467" s="102"/>
      <c r="I1467" s="102"/>
    </row>
    <row r="1468" spans="2:9" hidden="1">
      <c r="B1468" s="13"/>
      <c r="C1468" s="14"/>
      <c r="D1468" s="14"/>
      <c r="E1468" s="14"/>
      <c r="F1468" s="14"/>
      <c r="G1468" s="15"/>
      <c r="H1468" s="102"/>
      <c r="I1468" s="102"/>
    </row>
    <row r="1469" spans="2:9" hidden="1">
      <c r="B1469" s="13"/>
      <c r="C1469" s="14"/>
      <c r="D1469" s="14"/>
      <c r="E1469" s="14"/>
      <c r="F1469" s="14"/>
      <c r="G1469" s="15"/>
      <c r="H1469" s="102"/>
      <c r="I1469" s="102"/>
    </row>
    <row r="1470" spans="2:9" hidden="1">
      <c r="B1470" s="13"/>
      <c r="C1470" s="14"/>
      <c r="D1470" s="14"/>
      <c r="E1470" s="14"/>
      <c r="F1470" s="14"/>
      <c r="G1470" s="15"/>
      <c r="H1470" s="102"/>
      <c r="I1470" s="102"/>
    </row>
    <row r="1471" spans="2:9" hidden="1">
      <c r="B1471" s="13"/>
      <c r="C1471" s="14"/>
      <c r="D1471" s="14"/>
      <c r="E1471" s="14"/>
      <c r="F1471" s="14"/>
      <c r="G1471" s="15"/>
      <c r="H1471" s="102"/>
      <c r="I1471" s="102"/>
    </row>
    <row r="1472" spans="2:9" hidden="1">
      <c r="B1472" s="13"/>
      <c r="C1472" s="14"/>
      <c r="D1472" s="14"/>
      <c r="E1472" s="14"/>
      <c r="F1472" s="14"/>
      <c r="G1472" s="15"/>
      <c r="H1472" s="102"/>
      <c r="I1472" s="102"/>
    </row>
    <row r="1473" spans="2:9" hidden="1">
      <c r="B1473" s="13"/>
      <c r="C1473" s="14"/>
      <c r="D1473" s="14"/>
      <c r="E1473" s="14"/>
      <c r="F1473" s="14"/>
      <c r="G1473" s="15"/>
      <c r="H1473" s="102"/>
      <c r="I1473" s="102"/>
    </row>
    <row r="1474" spans="2:9" hidden="1">
      <c r="B1474" s="13"/>
      <c r="C1474" s="14"/>
      <c r="D1474" s="14"/>
      <c r="E1474" s="14"/>
      <c r="F1474" s="14"/>
      <c r="G1474" s="15"/>
      <c r="H1474" s="102"/>
      <c r="I1474" s="102"/>
    </row>
    <row r="1475" spans="2:9" hidden="1">
      <c r="B1475" s="13"/>
      <c r="C1475" s="14"/>
      <c r="D1475" s="14"/>
      <c r="E1475" s="14"/>
      <c r="F1475" s="14"/>
      <c r="G1475" s="15"/>
      <c r="H1475" s="102"/>
      <c r="I1475" s="102"/>
    </row>
    <row r="1476" spans="2:9" hidden="1">
      <c r="B1476" s="13"/>
      <c r="C1476" s="14"/>
      <c r="D1476" s="14"/>
      <c r="E1476" s="14"/>
      <c r="F1476" s="14"/>
      <c r="G1476" s="15"/>
      <c r="H1476" s="102"/>
      <c r="I1476" s="102"/>
    </row>
    <row r="1477" spans="2:9" hidden="1">
      <c r="B1477" s="13"/>
      <c r="C1477" s="14"/>
      <c r="D1477" s="14"/>
      <c r="E1477" s="14"/>
      <c r="F1477" s="14"/>
      <c r="G1477" s="15"/>
      <c r="H1477" s="102"/>
      <c r="I1477" s="102"/>
    </row>
    <row r="1478" spans="2:9" hidden="1">
      <c r="B1478" s="13"/>
      <c r="C1478" s="14"/>
      <c r="D1478" s="14"/>
      <c r="E1478" s="14"/>
      <c r="F1478" s="14"/>
      <c r="G1478" s="15"/>
      <c r="H1478" s="102"/>
      <c r="I1478" s="102"/>
    </row>
    <row r="1479" spans="2:9" hidden="1">
      <c r="B1479" s="13"/>
      <c r="C1479" s="14"/>
      <c r="D1479" s="14"/>
      <c r="E1479" s="14"/>
      <c r="F1479" s="14"/>
      <c r="G1479" s="15"/>
      <c r="H1479" s="102"/>
      <c r="I1479" s="102"/>
    </row>
    <row r="1480" spans="2:9" hidden="1">
      <c r="B1480" s="13"/>
      <c r="C1480" s="14"/>
      <c r="D1480" s="14"/>
      <c r="E1480" s="14"/>
      <c r="F1480" s="14"/>
      <c r="G1480" s="15"/>
      <c r="H1480" s="102"/>
      <c r="I1480" s="102"/>
    </row>
    <row r="1481" spans="2:9" hidden="1">
      <c r="B1481" s="13"/>
      <c r="C1481" s="14"/>
      <c r="D1481" s="14"/>
      <c r="E1481" s="14"/>
      <c r="F1481" s="14"/>
      <c r="G1481" s="15"/>
      <c r="H1481" s="102"/>
      <c r="I1481" s="102"/>
    </row>
    <row r="1482" spans="2:9" hidden="1">
      <c r="B1482" s="13"/>
      <c r="C1482" s="14"/>
      <c r="D1482" s="14"/>
      <c r="E1482" s="14"/>
      <c r="F1482" s="14"/>
      <c r="G1482" s="15"/>
      <c r="H1482" s="102"/>
      <c r="I1482" s="102"/>
    </row>
  </sheetData>
  <mergeCells count="1">
    <mergeCell ref="C5:E5"/>
  </mergeCells>
  <dataValidations count="5">
    <dataValidation type="list" allowBlank="1" showErrorMessage="1" sqref="E7:E1482" xr:uid="{86D36861-BB07-49A4-8AFA-210C17060ACD}">
      <formula1>INDIRECT(D7)</formula1>
    </dataValidation>
    <dataValidation type="decimal" operator="lessThanOrEqual" allowBlank="1" showErrorMessage="1" sqref="I1181:I1482 I7:I1176" xr:uid="{8AD472EC-0AE8-49BD-AB3F-96072D180F84}">
      <formula1>0</formula1>
    </dataValidation>
    <dataValidation type="list" allowBlank="1" showErrorMessage="1" sqref="D7:D1482" xr:uid="{04CBD9CE-2AA8-4123-A7B6-D0DA2811F013}">
      <formula1>CATEGORIA</formula1>
    </dataValidation>
    <dataValidation type="list" allowBlank="1" showErrorMessage="1" sqref="C7:C1482" xr:uid="{2A591247-E004-4626-81B9-9D401EEFE1A7}">
      <formula1>BANCOS</formula1>
    </dataValidation>
    <dataValidation type="decimal" operator="greaterThanOrEqual" allowBlank="1" showErrorMessage="1" sqref="H7:H287 H289:H714" xr:uid="{EA3660CA-E8F1-417D-9817-DCAB4591B5AC}">
      <formula1>0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B281-D08A-4FAD-8729-01682DB025B1}">
  <sheetPr codeName="Hoja4"/>
  <dimension ref="A1:F32"/>
  <sheetViews>
    <sheetView workbookViewId="0">
      <selection activeCell="B14" sqref="B14"/>
    </sheetView>
  </sheetViews>
  <sheetFormatPr baseColWidth="10" defaultRowHeight="15"/>
  <cols>
    <col min="1" max="1" width="3.33203125" customWidth="1"/>
    <col min="2" max="2" width="9.21875" customWidth="1"/>
    <col min="3" max="4" width="11.5546875" customWidth="1"/>
  </cols>
  <sheetData>
    <row r="1" spans="1:6" ht="15.75">
      <c r="A1" s="80"/>
      <c r="B1" s="362" t="s">
        <v>112</v>
      </c>
      <c r="C1" s="362"/>
      <c r="D1" s="362"/>
      <c r="E1" s="81"/>
      <c r="F1" s="81"/>
    </row>
    <row r="2" spans="1:6" ht="15.75">
      <c r="A2" s="80"/>
      <c r="B2" s="363" t="s">
        <v>113</v>
      </c>
      <c r="C2" s="363"/>
      <c r="D2" s="363"/>
      <c r="E2" s="81"/>
      <c r="F2" s="81"/>
    </row>
    <row r="3" spans="1:6" ht="15.75">
      <c r="A3" s="80"/>
      <c r="B3" s="364">
        <f ca="1">NOW()</f>
        <v>45680.695249652781</v>
      </c>
      <c r="C3" s="364"/>
      <c r="D3" s="364"/>
      <c r="E3" s="81"/>
      <c r="F3" s="81"/>
    </row>
    <row r="4" spans="1:6" ht="15.75">
      <c r="A4" s="80"/>
      <c r="B4" s="132" t="s">
        <v>114</v>
      </c>
      <c r="C4" s="132" t="s">
        <v>115</v>
      </c>
      <c r="D4" s="132" t="s">
        <v>116</v>
      </c>
      <c r="E4" s="81"/>
      <c r="F4" s="81"/>
    </row>
    <row r="5" spans="1:6" ht="15.75">
      <c r="A5" s="80"/>
      <c r="B5" s="82"/>
      <c r="C5" s="83">
        <v>0.5</v>
      </c>
      <c r="D5" s="84">
        <f>B5*C5</f>
        <v>0</v>
      </c>
      <c r="E5" s="81"/>
      <c r="F5" s="81"/>
    </row>
    <row r="6" spans="1:6" ht="15.75">
      <c r="A6" s="80"/>
      <c r="B6" s="82"/>
      <c r="C6" s="83">
        <v>1</v>
      </c>
      <c r="D6" s="84">
        <f t="shared" ref="D6:D15" si="0">B6*C6</f>
        <v>0</v>
      </c>
      <c r="E6" s="81"/>
      <c r="F6" s="81"/>
    </row>
    <row r="7" spans="1:6" ht="15.75">
      <c r="A7" s="80"/>
      <c r="B7" s="82"/>
      <c r="C7" s="83">
        <v>2</v>
      </c>
      <c r="D7" s="84">
        <f t="shared" si="0"/>
        <v>0</v>
      </c>
      <c r="E7" s="81"/>
      <c r="F7" s="81"/>
    </row>
    <row r="8" spans="1:6" ht="15.75">
      <c r="A8" s="80"/>
      <c r="B8" s="82"/>
      <c r="C8" s="83">
        <v>5</v>
      </c>
      <c r="D8" s="84">
        <f t="shared" si="0"/>
        <v>0</v>
      </c>
      <c r="E8" s="81"/>
      <c r="F8" s="81"/>
    </row>
    <row r="9" spans="1:6" ht="15.75">
      <c r="A9" s="80"/>
      <c r="B9" s="82"/>
      <c r="C9" s="83">
        <v>10</v>
      </c>
      <c r="D9" s="84">
        <f t="shared" si="0"/>
        <v>0</v>
      </c>
      <c r="E9" s="81"/>
      <c r="F9" s="81"/>
    </row>
    <row r="10" spans="1:6" ht="15.75">
      <c r="A10" s="80"/>
      <c r="B10" s="82">
        <v>1</v>
      </c>
      <c r="C10" s="83">
        <v>20</v>
      </c>
      <c r="D10" s="84">
        <f t="shared" si="0"/>
        <v>20</v>
      </c>
      <c r="E10" s="81"/>
      <c r="F10" s="81"/>
    </row>
    <row r="11" spans="1:6" ht="15.75">
      <c r="A11" s="80"/>
      <c r="B11" s="82">
        <v>6</v>
      </c>
      <c r="C11" s="83">
        <v>50</v>
      </c>
      <c r="D11" s="84">
        <f t="shared" si="0"/>
        <v>300</v>
      </c>
      <c r="E11" s="81"/>
      <c r="F11" s="81"/>
    </row>
    <row r="12" spans="1:6" ht="15.75">
      <c r="A12" s="80"/>
      <c r="B12" s="82">
        <v>5</v>
      </c>
      <c r="C12" s="83">
        <v>100</v>
      </c>
      <c r="D12" s="84">
        <f t="shared" si="0"/>
        <v>500</v>
      </c>
      <c r="E12" s="81"/>
      <c r="F12" s="81"/>
    </row>
    <row r="13" spans="1:6" ht="15.75">
      <c r="A13" s="80"/>
      <c r="B13" s="82">
        <v>2</v>
      </c>
      <c r="C13" s="83">
        <v>200</v>
      </c>
      <c r="D13" s="84">
        <f t="shared" si="0"/>
        <v>400</v>
      </c>
      <c r="E13" s="81"/>
      <c r="F13" s="81"/>
    </row>
    <row r="14" spans="1:6" ht="15.75">
      <c r="A14" s="80"/>
      <c r="B14" s="82"/>
      <c r="C14" s="83">
        <v>500</v>
      </c>
      <c r="D14" s="84">
        <f t="shared" si="0"/>
        <v>0</v>
      </c>
      <c r="E14" s="81"/>
      <c r="F14" s="81"/>
    </row>
    <row r="15" spans="1:6" ht="15.75">
      <c r="A15" s="80"/>
      <c r="B15" s="82"/>
      <c r="C15" s="83">
        <v>1000</v>
      </c>
      <c r="D15" s="84">
        <f t="shared" si="0"/>
        <v>0</v>
      </c>
      <c r="E15" s="81"/>
      <c r="F15" s="81"/>
    </row>
    <row r="16" spans="1:6" ht="15.75">
      <c r="A16" s="80"/>
      <c r="B16" s="85"/>
      <c r="C16" s="85"/>
      <c r="D16" s="86"/>
      <c r="E16" s="81"/>
      <c r="F16" s="81"/>
    </row>
    <row r="17" spans="1:6" ht="15.75">
      <c r="A17" s="80"/>
      <c r="B17" s="85"/>
      <c r="C17" s="83" t="s">
        <v>117</v>
      </c>
      <c r="D17" s="84">
        <f>SUM(D5:D16)</f>
        <v>1220</v>
      </c>
      <c r="E17" s="81"/>
      <c r="F17" s="81"/>
    </row>
    <row r="18" spans="1:6" ht="15.75">
      <c r="A18" s="80"/>
      <c r="B18" s="85"/>
      <c r="C18" s="87"/>
      <c r="D18" s="86"/>
      <c r="E18" s="81"/>
      <c r="F18" s="81"/>
    </row>
    <row r="19" spans="1:6" ht="15.75">
      <c r="A19" s="80"/>
      <c r="B19" s="85"/>
      <c r="C19" s="87"/>
      <c r="D19" s="86"/>
      <c r="E19" s="81"/>
      <c r="F19" s="81"/>
    </row>
    <row r="20" spans="1:6" ht="15.75">
      <c r="A20" s="80"/>
      <c r="B20" s="88"/>
      <c r="C20" s="107" t="s">
        <v>118</v>
      </c>
      <c r="D20" s="86"/>
      <c r="E20" s="81"/>
      <c r="F20" s="81"/>
    </row>
    <row r="21" spans="1:6" ht="15.75">
      <c r="A21" s="80"/>
      <c r="B21" s="85"/>
      <c r="C21" s="107"/>
      <c r="D21" s="86"/>
      <c r="E21" s="81"/>
      <c r="F21" s="81"/>
    </row>
    <row r="22" spans="1:6" ht="15.75">
      <c r="A22" s="80"/>
      <c r="B22" s="106"/>
      <c r="C22" s="107"/>
      <c r="D22" s="86"/>
      <c r="E22" s="81"/>
      <c r="F22" s="81"/>
    </row>
    <row r="23" spans="1:6" ht="15.75">
      <c r="A23" s="80"/>
      <c r="B23" s="85"/>
      <c r="C23" s="134"/>
      <c r="D23" s="85"/>
      <c r="E23" s="81"/>
      <c r="F23" s="81"/>
    </row>
    <row r="24" spans="1:6" ht="15.75">
      <c r="A24" s="80"/>
      <c r="B24" s="89" t="s">
        <v>119</v>
      </c>
      <c r="C24" s="89" t="s">
        <v>119</v>
      </c>
      <c r="D24" s="89" t="s">
        <v>119</v>
      </c>
      <c r="E24" s="81"/>
      <c r="F24" s="81"/>
    </row>
    <row r="25" spans="1:6" ht="15.75">
      <c r="A25" s="80"/>
      <c r="B25" s="80"/>
      <c r="C25" s="80"/>
      <c r="D25" s="80"/>
      <c r="E25" s="81"/>
      <c r="F25" s="81"/>
    </row>
    <row r="26" spans="1:6" ht="15.75">
      <c r="E26" s="81"/>
      <c r="F26" s="81"/>
    </row>
    <row r="27" spans="1:6" ht="15.75">
      <c r="E27" s="81"/>
      <c r="F27" s="81"/>
    </row>
    <row r="28" spans="1:6" ht="15.75">
      <c r="E28" s="81"/>
      <c r="F28" s="81"/>
    </row>
    <row r="29" spans="1:6" ht="15.75">
      <c r="E29" s="81"/>
      <c r="F29" s="81"/>
    </row>
    <row r="30" spans="1:6" ht="15.75">
      <c r="E30" s="81"/>
      <c r="F30" s="81"/>
    </row>
    <row r="31" spans="1:6" ht="15.75">
      <c r="E31" s="81"/>
      <c r="F31" s="81"/>
    </row>
    <row r="32" spans="1:6" ht="15.75">
      <c r="E32" s="81"/>
      <c r="F32" s="81"/>
    </row>
  </sheetData>
  <mergeCells count="3">
    <mergeCell ref="B1:D1"/>
    <mergeCell ref="B2:D2"/>
    <mergeCell ref="B3:D3"/>
  </mergeCells>
  <pageMargins left="0.33" right="0.11811023622047245" top="0.55118110236220474" bottom="0.55118110236220474" header="0.31496062992125984" footer="0.31496062992125984"/>
  <pageSetup paperSize="2833" scale="75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30A0-969B-4B12-B084-0B7108B3AEE3}">
  <sheetPr codeName="Hoja12"/>
  <dimension ref="B2:G21"/>
  <sheetViews>
    <sheetView workbookViewId="0">
      <pane ySplit="6" topLeftCell="A7" activePane="bottomLeft" state="frozen"/>
      <selection pane="bottomLeft" activeCell="B8" sqref="B8"/>
    </sheetView>
  </sheetViews>
  <sheetFormatPr baseColWidth="10" defaultColWidth="9.44140625" defaultRowHeight="12.75"/>
  <cols>
    <col min="1" max="1" width="2.88671875" style="191" customWidth="1"/>
    <col min="2" max="2" width="23.21875" style="195" customWidth="1"/>
    <col min="3" max="3" width="24.5546875" style="194" customWidth="1"/>
    <col min="4" max="4" width="9.88671875" style="191" customWidth="1"/>
    <col min="5" max="5" width="9.88671875" style="193" customWidth="1"/>
    <col min="6" max="6" width="9.88671875" style="192" customWidth="1"/>
    <col min="7" max="7" width="29.33203125" style="191" customWidth="1"/>
    <col min="8" max="8" width="9.44140625" style="191" customWidth="1"/>
    <col min="9" max="16384" width="9.44140625" style="191"/>
  </cols>
  <sheetData>
    <row r="2" spans="2:7" ht="20.25">
      <c r="B2" s="365" t="s">
        <v>388</v>
      </c>
      <c r="C2" s="365"/>
      <c r="D2" s="365"/>
      <c r="E2" s="365"/>
      <c r="F2" s="365"/>
      <c r="G2" s="365"/>
    </row>
    <row r="3" spans="2:7" ht="18">
      <c r="B3" s="366" t="s">
        <v>387</v>
      </c>
      <c r="C3" s="366"/>
      <c r="D3" s="366"/>
      <c r="E3" s="366"/>
      <c r="F3" s="366"/>
      <c r="G3" s="366"/>
    </row>
    <row r="4" spans="2:7">
      <c r="B4" s="367">
        <v>45263</v>
      </c>
      <c r="C4" s="367"/>
      <c r="D4" s="367"/>
      <c r="E4" s="367"/>
      <c r="F4" s="367"/>
      <c r="G4" s="367"/>
    </row>
    <row r="5" spans="2:7">
      <c r="B5" s="210"/>
      <c r="C5" s="208"/>
      <c r="D5" s="209">
        <f>SUBTOTAL(9,D6:D30)</f>
        <v>12</v>
      </c>
      <c r="E5" s="209">
        <f>SUBTOTAL(9,E6:E30)</f>
        <v>6</v>
      </c>
      <c r="F5" s="209">
        <f>D5-E5</f>
        <v>6</v>
      </c>
      <c r="G5" s="208"/>
    </row>
    <row r="6" spans="2:7" ht="15">
      <c r="B6" s="207" t="s">
        <v>386</v>
      </c>
      <c r="C6" s="206" t="s">
        <v>385</v>
      </c>
      <c r="D6" s="206" t="s">
        <v>384</v>
      </c>
      <c r="E6" s="206" t="s">
        <v>383</v>
      </c>
      <c r="F6" s="206" t="s">
        <v>382</v>
      </c>
      <c r="G6" s="206" t="s">
        <v>92</v>
      </c>
    </row>
    <row r="7" spans="2:7">
      <c r="B7" s="204">
        <v>45117</v>
      </c>
      <c r="C7" s="203" t="s">
        <v>381</v>
      </c>
      <c r="D7" s="201"/>
      <c r="E7" s="202"/>
      <c r="F7" s="201">
        <v>0</v>
      </c>
      <c r="G7" s="203"/>
    </row>
    <row r="8" spans="2:7">
      <c r="B8" s="204">
        <v>45483</v>
      </c>
      <c r="C8" s="203" t="s">
        <v>380</v>
      </c>
      <c r="D8" s="201">
        <v>12</v>
      </c>
      <c r="E8" s="202"/>
      <c r="F8" s="201">
        <f>F7+__Anonymous_Sheet_DB__15[[#This Row],[Derecho]]-__Anonymous_Sheet_DB__15[[#This Row],[Tomadas]]</f>
        <v>12</v>
      </c>
      <c r="G8" s="203"/>
    </row>
    <row r="9" spans="2:7">
      <c r="B9" s="204">
        <v>45540</v>
      </c>
      <c r="C9" s="203" t="s">
        <v>379</v>
      </c>
      <c r="D9" s="201"/>
      <c r="E9" s="202"/>
      <c r="F9" s="201">
        <f>F8+__Anonymous_Sheet_DB__15[[#This Row],[Derecho]]-__Anonymous_Sheet_DB__15[[#This Row],[Tomadas]]</f>
        <v>12</v>
      </c>
      <c r="G9" s="203" t="s">
        <v>378</v>
      </c>
    </row>
    <row r="10" spans="2:7">
      <c r="B10" s="204">
        <v>45590</v>
      </c>
      <c r="C10" s="203" t="s">
        <v>377</v>
      </c>
      <c r="D10" s="201"/>
      <c r="E10" s="202">
        <v>1</v>
      </c>
      <c r="F10" s="201">
        <f>F9+__Anonymous_Sheet_DB__15[[#This Row],[Derecho]]-__Anonymous_Sheet_DB__15[[#This Row],[Tomadas]]</f>
        <v>11</v>
      </c>
      <c r="G10" s="203"/>
    </row>
    <row r="11" spans="2:7">
      <c r="B11" s="204">
        <v>45593</v>
      </c>
      <c r="C11" s="203" t="s">
        <v>377</v>
      </c>
      <c r="D11" s="201"/>
      <c r="E11" s="202">
        <v>1</v>
      </c>
      <c r="F11" s="201">
        <f>F10+__Anonymous_Sheet_DB__15[[#This Row],[Derecho]]-__Anonymous_Sheet_DB__15[[#This Row],[Tomadas]]</f>
        <v>10</v>
      </c>
      <c r="G11" s="203"/>
    </row>
    <row r="12" spans="2:7">
      <c r="B12" s="204">
        <v>45594</v>
      </c>
      <c r="C12" s="203" t="s">
        <v>377</v>
      </c>
      <c r="D12" s="201"/>
      <c r="E12" s="202">
        <v>1</v>
      </c>
      <c r="F12" s="201">
        <f>F11+__Anonymous_Sheet_DB__15[[#This Row],[Derecho]]-__Anonymous_Sheet_DB__15[[#This Row],[Tomadas]]</f>
        <v>9</v>
      </c>
      <c r="G12" s="200"/>
    </row>
    <row r="13" spans="2:7">
      <c r="B13" s="204">
        <v>45646</v>
      </c>
      <c r="C13" s="203" t="s">
        <v>377</v>
      </c>
      <c r="D13" s="201"/>
      <c r="E13" s="202">
        <v>1</v>
      </c>
      <c r="F13" s="201">
        <f>F12+__Anonymous_Sheet_DB__15[[#This Row],[Derecho]]-__Anonymous_Sheet_DB__15[[#This Row],[Tomadas]]</f>
        <v>8</v>
      </c>
      <c r="G13" s="205"/>
    </row>
    <row r="14" spans="2:7">
      <c r="B14" s="204">
        <v>45649</v>
      </c>
      <c r="C14" s="203" t="s">
        <v>377</v>
      </c>
      <c r="D14" s="201"/>
      <c r="E14" s="202">
        <v>1</v>
      </c>
      <c r="F14" s="201">
        <f>F13+__Anonymous_Sheet_DB__15[[#This Row],[Derecho]]-__Anonymous_Sheet_DB__15[[#This Row],[Tomadas]]</f>
        <v>7</v>
      </c>
      <c r="G14" s="205"/>
    </row>
    <row r="15" spans="2:7">
      <c r="B15" s="204">
        <v>45650</v>
      </c>
      <c r="C15" s="203" t="s">
        <v>377</v>
      </c>
      <c r="D15" s="201"/>
      <c r="E15" s="202">
        <v>1</v>
      </c>
      <c r="F15" s="201">
        <f>F14+__Anonymous_Sheet_DB__15[[#This Row],[Derecho]]-__Anonymous_Sheet_DB__15[[#This Row],[Tomadas]]</f>
        <v>6</v>
      </c>
      <c r="G15" s="205"/>
    </row>
    <row r="16" spans="2:7">
      <c r="B16" s="204"/>
      <c r="C16" s="203"/>
      <c r="D16" s="201"/>
      <c r="E16" s="202"/>
      <c r="F16" s="201">
        <f>F15+__Anonymous_Sheet_DB__15[[#This Row],[Derecho]]-__Anonymous_Sheet_DB__15[[#This Row],[Tomadas]]</f>
        <v>6</v>
      </c>
      <c r="G16" s="205"/>
    </row>
    <row r="17" spans="2:7">
      <c r="B17" s="204"/>
      <c r="C17" s="203"/>
      <c r="D17" s="201"/>
      <c r="E17" s="202"/>
      <c r="F17" s="201">
        <f>F16+__Anonymous_Sheet_DB__15[[#This Row],[Derecho]]-__Anonymous_Sheet_DB__15[[#This Row],[Tomadas]]</f>
        <v>6</v>
      </c>
      <c r="G17" s="205"/>
    </row>
    <row r="18" spans="2:7">
      <c r="B18" s="204"/>
      <c r="C18" s="203"/>
      <c r="D18" s="201"/>
      <c r="E18" s="202"/>
      <c r="F18" s="201">
        <f>F17+__Anonymous_Sheet_DB__15[[#This Row],[Derecho]]-__Anonymous_Sheet_DB__15[[#This Row],[Tomadas]]</f>
        <v>6</v>
      </c>
      <c r="G18" s="200"/>
    </row>
    <row r="19" spans="2:7">
      <c r="B19" s="199"/>
      <c r="C19" s="198"/>
      <c r="D19" s="196"/>
      <c r="E19" s="197"/>
      <c r="G19" s="196"/>
    </row>
    <row r="20" spans="2:7">
      <c r="B20" s="199"/>
      <c r="C20" s="198"/>
      <c r="D20" s="196"/>
      <c r="E20" s="197"/>
      <c r="G20" s="196"/>
    </row>
    <row r="21" spans="2:7">
      <c r="B21" s="199"/>
      <c r="C21" s="198"/>
      <c r="D21" s="196"/>
      <c r="E21" s="197"/>
      <c r="G21" s="196"/>
    </row>
  </sheetData>
  <mergeCells count="3">
    <mergeCell ref="B2:G2"/>
    <mergeCell ref="B3:G3"/>
    <mergeCell ref="B4:G4"/>
  </mergeCells>
  <pageMargins left="0.70000000000000007" right="0.70000000000000007" top="1.1437007874015745" bottom="1.1437007874015745" header="0.74999999999999989" footer="0.74999999999999989"/>
  <pageSetup paperSize="2833" fitToWidth="0" fitToHeight="0" orientation="portrait" horizontalDpi="180" verticalDpi="180" r:id="rId1"/>
  <headerFooter alignWithMargins="0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D8D1-2B48-4744-82A2-EFBBA26FA905}">
  <sheetPr codeName="Hoja8"/>
  <dimension ref="A1:K187"/>
  <sheetViews>
    <sheetView workbookViewId="0">
      <pane ySplit="6" topLeftCell="A7" activePane="bottomLeft" state="frozen"/>
      <selection pane="bottomLeft" activeCell="B15" sqref="B15"/>
    </sheetView>
  </sheetViews>
  <sheetFormatPr baseColWidth="10" defaultRowHeight="15"/>
  <cols>
    <col min="1" max="1" width="3.33203125" customWidth="1"/>
    <col min="2" max="2" width="3.88671875" bestFit="1" customWidth="1"/>
    <col min="3" max="3" width="13.44140625" customWidth="1"/>
    <col min="4" max="4" width="25.44140625" customWidth="1"/>
    <col min="6" max="6" width="14" bestFit="1" customWidth="1"/>
    <col min="7" max="7" width="14.5546875" customWidth="1"/>
    <col min="8" max="8" width="14.6640625" customWidth="1"/>
    <col min="9" max="9" width="6" customWidth="1"/>
    <col min="10" max="10" width="14.33203125" customWidth="1"/>
    <col min="11" max="11" width="13.44140625" bestFit="1" customWidth="1"/>
  </cols>
  <sheetData>
    <row r="1" spans="1:11" ht="20.25">
      <c r="A1" s="216"/>
      <c r="B1" s="216"/>
      <c r="C1" s="237" t="s">
        <v>405</v>
      </c>
      <c r="D1" s="216"/>
      <c r="E1" s="216"/>
      <c r="F1" s="216"/>
      <c r="G1" s="216"/>
      <c r="H1" s="216"/>
      <c r="I1" s="216"/>
      <c r="J1" s="236" t="s">
        <v>404</v>
      </c>
      <c r="K1" s="235">
        <v>2219275</v>
      </c>
    </row>
    <row r="2" spans="1:11" ht="15.75">
      <c r="A2" s="216"/>
      <c r="B2" s="216"/>
      <c r="C2" s="232" t="s">
        <v>111</v>
      </c>
      <c r="D2" s="216"/>
      <c r="E2" s="216"/>
      <c r="F2" s="216"/>
      <c r="G2" s="216"/>
      <c r="H2" s="234" t="s">
        <v>403</v>
      </c>
      <c r="I2" s="216"/>
      <c r="J2" s="216"/>
      <c r="K2" s="216"/>
    </row>
    <row r="3" spans="1:11" ht="15.75">
      <c r="A3" s="216"/>
      <c r="B3" s="216"/>
      <c r="C3" s="232" t="s">
        <v>402</v>
      </c>
      <c r="D3" s="216"/>
      <c r="E3" s="216"/>
      <c r="F3" s="216"/>
      <c r="G3" s="216"/>
      <c r="H3" s="233">
        <v>0.108</v>
      </c>
      <c r="I3" s="216">
        <f>H3/12</f>
        <v>8.9999999999999993E-3</v>
      </c>
      <c r="J3" s="216"/>
      <c r="K3" s="216"/>
    </row>
    <row r="4" spans="1:11" ht="15.75">
      <c r="A4" s="216"/>
      <c r="B4" s="216"/>
      <c r="C4" s="232" t="s">
        <v>401</v>
      </c>
      <c r="D4" s="232" t="s">
        <v>400</v>
      </c>
      <c r="E4" s="216"/>
      <c r="F4" s="216"/>
      <c r="G4" s="216"/>
      <c r="H4" s="216"/>
      <c r="I4" s="216"/>
      <c r="J4" s="216"/>
      <c r="K4" s="216"/>
    </row>
    <row r="5" spans="1:11" ht="15.75">
      <c r="A5" s="216"/>
      <c r="B5" s="216"/>
      <c r="C5" s="231" t="s">
        <v>399</v>
      </c>
      <c r="D5" s="230"/>
      <c r="E5" s="230" t="s">
        <v>4</v>
      </c>
      <c r="F5" s="229">
        <v>1100000</v>
      </c>
      <c r="G5" s="229">
        <f>SUBTOTAL(9,G6:G20101)</f>
        <v>1305080.2787503968</v>
      </c>
      <c r="H5" s="229">
        <f>SUBTOTAL(9,H6:H20101)</f>
        <v>967564.72124960367</v>
      </c>
      <c r="I5" s="229">
        <f>SUBTOTAL(9,I6:I20101)</f>
        <v>0</v>
      </c>
      <c r="J5" s="229">
        <f>SUBTOTAL(9,J6:J20101)</f>
        <v>2272645</v>
      </c>
      <c r="K5" s="229">
        <f>J5-K1</f>
        <v>53370</v>
      </c>
    </row>
    <row r="6" spans="1:11" ht="15.75">
      <c r="A6" s="216"/>
      <c r="B6" s="228" t="s">
        <v>398</v>
      </c>
      <c r="C6" s="228" t="s">
        <v>386</v>
      </c>
      <c r="D6" s="228" t="s">
        <v>397</v>
      </c>
      <c r="E6" s="228" t="s">
        <v>396</v>
      </c>
      <c r="F6" s="228" t="s">
        <v>395</v>
      </c>
      <c r="G6" s="228" t="s">
        <v>394</v>
      </c>
      <c r="H6" s="228" t="s">
        <v>393</v>
      </c>
      <c r="I6" s="228" t="s">
        <v>392</v>
      </c>
      <c r="J6" s="228" t="s">
        <v>78</v>
      </c>
      <c r="K6" s="228" t="s">
        <v>391</v>
      </c>
    </row>
    <row r="7" spans="1:11" ht="15.75">
      <c r="A7" s="216"/>
      <c r="B7" s="227">
        <v>0</v>
      </c>
      <c r="C7" s="226">
        <v>45482</v>
      </c>
      <c r="D7" s="225" t="s">
        <v>390</v>
      </c>
      <c r="E7" s="223"/>
      <c r="F7" s="223"/>
      <c r="G7" s="223"/>
      <c r="H7" s="223"/>
      <c r="I7" s="223"/>
      <c r="J7" s="223"/>
      <c r="K7" s="223">
        <v>1100000</v>
      </c>
    </row>
    <row r="8" spans="1:11" ht="15.75">
      <c r="A8" s="216"/>
      <c r="B8" s="227">
        <v>1</v>
      </c>
      <c r="C8" s="226">
        <v>45497</v>
      </c>
      <c r="D8" s="225" t="s">
        <v>389</v>
      </c>
      <c r="E8" s="224">
        <f t="shared" ref="E8:E39" si="0">+C8-C7</f>
        <v>15</v>
      </c>
      <c r="F8" s="223">
        <f t="shared" ref="F8:F39" si="1">+K7</f>
        <v>1100000</v>
      </c>
      <c r="G8" s="223">
        <v>8380</v>
      </c>
      <c r="H8" s="223">
        <v>4620</v>
      </c>
      <c r="I8" s="223">
        <v>0</v>
      </c>
      <c r="J8" s="223">
        <f t="shared" ref="J8:J14" si="2">SUM(G8:I8)</f>
        <v>13000</v>
      </c>
      <c r="K8" s="223">
        <f t="shared" ref="K8:K39" si="3">+F8-G8</f>
        <v>1091620</v>
      </c>
    </row>
    <row r="9" spans="1:11" ht="15.75">
      <c r="A9" s="216"/>
      <c r="B9" s="227">
        <v>2</v>
      </c>
      <c r="C9" s="226">
        <v>45530</v>
      </c>
      <c r="D9" s="225" t="s">
        <v>389</v>
      </c>
      <c r="E9" s="224">
        <f t="shared" si="0"/>
        <v>33</v>
      </c>
      <c r="F9" s="223">
        <f t="shared" si="1"/>
        <v>1091620</v>
      </c>
      <c r="G9" s="223">
        <v>3865.34</v>
      </c>
      <c r="H9" s="223">
        <v>11134.66</v>
      </c>
      <c r="I9" s="223">
        <v>0</v>
      </c>
      <c r="J9" s="223">
        <f t="shared" si="2"/>
        <v>15000</v>
      </c>
      <c r="K9" s="223">
        <f t="shared" si="3"/>
        <v>1087754.6599999999</v>
      </c>
    </row>
    <row r="10" spans="1:11" ht="15.75">
      <c r="A10" s="216"/>
      <c r="B10" s="227">
        <v>3</v>
      </c>
      <c r="C10" s="226">
        <v>45552</v>
      </c>
      <c r="D10" s="225" t="s">
        <v>389</v>
      </c>
      <c r="E10" s="224">
        <f t="shared" si="0"/>
        <v>22</v>
      </c>
      <c r="F10" s="223">
        <f t="shared" si="1"/>
        <v>1087754.6599999999</v>
      </c>
      <c r="G10" s="223">
        <v>7820.74</v>
      </c>
      <c r="H10" s="223">
        <v>7179.26</v>
      </c>
      <c r="I10" s="223">
        <v>0</v>
      </c>
      <c r="J10" s="223">
        <f t="shared" si="2"/>
        <v>15000</v>
      </c>
      <c r="K10" s="223">
        <f t="shared" si="3"/>
        <v>1079933.92</v>
      </c>
    </row>
    <row r="11" spans="1:11" ht="15.75">
      <c r="A11" s="216"/>
      <c r="B11" s="227">
        <v>4</v>
      </c>
      <c r="C11" s="226">
        <v>45587</v>
      </c>
      <c r="D11" s="225" t="s">
        <v>389</v>
      </c>
      <c r="E11" s="224">
        <f t="shared" si="0"/>
        <v>35</v>
      </c>
      <c r="F11" s="223">
        <f t="shared" si="1"/>
        <v>1079933.92</v>
      </c>
      <c r="G11" s="223">
        <v>4160.7</v>
      </c>
      <c r="H11" s="223">
        <v>11339.3</v>
      </c>
      <c r="I11" s="223">
        <v>0</v>
      </c>
      <c r="J11" s="223">
        <f t="shared" si="2"/>
        <v>15500</v>
      </c>
      <c r="K11" s="223">
        <f t="shared" si="3"/>
        <v>1075773.22</v>
      </c>
    </row>
    <row r="12" spans="1:11" ht="15.75">
      <c r="A12" s="216"/>
      <c r="B12" s="227">
        <v>5</v>
      </c>
      <c r="C12" s="226">
        <v>45617</v>
      </c>
      <c r="D12" s="225" t="s">
        <v>389</v>
      </c>
      <c r="E12" s="224">
        <f t="shared" si="0"/>
        <v>30</v>
      </c>
      <c r="F12" s="223">
        <f t="shared" si="1"/>
        <v>1075773.22</v>
      </c>
      <c r="G12" s="223">
        <v>15318.1</v>
      </c>
      <c r="H12" s="223">
        <v>9681.9</v>
      </c>
      <c r="I12" s="223">
        <v>0</v>
      </c>
      <c r="J12" s="223">
        <f t="shared" si="2"/>
        <v>25000</v>
      </c>
      <c r="K12" s="223">
        <f t="shared" si="3"/>
        <v>1060455.1199999999</v>
      </c>
    </row>
    <row r="13" spans="1:11" ht="15.75">
      <c r="A13" s="216"/>
      <c r="B13" s="227">
        <v>6</v>
      </c>
      <c r="C13" s="226">
        <v>45642</v>
      </c>
      <c r="D13" s="225" t="s">
        <v>389</v>
      </c>
      <c r="E13" s="224">
        <f t="shared" si="0"/>
        <v>25</v>
      </c>
      <c r="F13" s="223">
        <f t="shared" si="1"/>
        <v>1060455.1199999999</v>
      </c>
      <c r="G13" s="223">
        <v>17046.5</v>
      </c>
      <c r="H13" s="223">
        <v>7953.5</v>
      </c>
      <c r="I13" s="223">
        <v>0</v>
      </c>
      <c r="J13" s="223">
        <f t="shared" si="2"/>
        <v>25000</v>
      </c>
      <c r="K13" s="223">
        <f t="shared" si="3"/>
        <v>1043408.6199999999</v>
      </c>
    </row>
    <row r="14" spans="1:11" ht="15.75">
      <c r="A14" s="216"/>
      <c r="B14" s="330">
        <v>7</v>
      </c>
      <c r="C14" s="331">
        <v>45678</v>
      </c>
      <c r="D14" s="332" t="s">
        <v>389</v>
      </c>
      <c r="E14" s="333">
        <f t="shared" si="0"/>
        <v>36</v>
      </c>
      <c r="F14" s="222">
        <f t="shared" si="1"/>
        <v>1043408.6199999999</v>
      </c>
      <c r="G14" s="222">
        <v>13731.28</v>
      </c>
      <c r="H14" s="222">
        <v>11268.72</v>
      </c>
      <c r="I14" s="222">
        <v>0</v>
      </c>
      <c r="J14" s="222">
        <f t="shared" si="2"/>
        <v>25000</v>
      </c>
      <c r="K14" s="222">
        <f t="shared" si="3"/>
        <v>1029677.3399999999</v>
      </c>
    </row>
    <row r="15" spans="1:11" ht="15.75">
      <c r="A15" s="216"/>
      <c r="B15" s="215">
        <v>8</v>
      </c>
      <c r="C15" s="214">
        <v>45713</v>
      </c>
      <c r="D15" s="213" t="s">
        <v>389</v>
      </c>
      <c r="E15" s="212">
        <f t="shared" si="0"/>
        <v>35</v>
      </c>
      <c r="F15" s="211">
        <f t="shared" si="1"/>
        <v>1029677.3399999999</v>
      </c>
      <c r="G15" s="211">
        <f>+J15-H15-I15</f>
        <v>1553.3879300000026</v>
      </c>
      <c r="H15" s="211">
        <f>+F15*((0.009/30)*E15)</f>
        <v>10811.612069999997</v>
      </c>
      <c r="I15" s="211">
        <v>0</v>
      </c>
      <c r="J15" s="211">
        <v>12365</v>
      </c>
      <c r="K15" s="211">
        <f t="shared" si="3"/>
        <v>1028123.9520699999</v>
      </c>
    </row>
    <row r="16" spans="1:11" ht="15.75">
      <c r="A16" s="216"/>
      <c r="B16" s="215">
        <v>9</v>
      </c>
      <c r="C16" s="214">
        <v>45741</v>
      </c>
      <c r="D16" s="213" t="s">
        <v>389</v>
      </c>
      <c r="E16" s="212">
        <f t="shared" si="0"/>
        <v>28</v>
      </c>
      <c r="F16" s="211">
        <f t="shared" si="1"/>
        <v>1028123.9520699999</v>
      </c>
      <c r="G16" s="211">
        <f t="shared" ref="G16:G45" si="4">+J16-H16-I16</f>
        <v>3728.7588026120011</v>
      </c>
      <c r="H16" s="211">
        <f t="shared" ref="H16:H45" si="5">+F16*((0.009/30)*E16)</f>
        <v>8636.2411973879989</v>
      </c>
      <c r="I16" s="211">
        <v>0</v>
      </c>
      <c r="J16" s="211">
        <v>12365</v>
      </c>
      <c r="K16" s="211">
        <f t="shared" si="3"/>
        <v>1024395.1932673879</v>
      </c>
    </row>
    <row r="17" spans="1:11" ht="15.75">
      <c r="A17" s="216"/>
      <c r="B17" s="215">
        <v>10</v>
      </c>
      <c r="C17" s="214">
        <v>45772</v>
      </c>
      <c r="D17" s="213" t="s">
        <v>389</v>
      </c>
      <c r="E17" s="212">
        <f t="shared" si="0"/>
        <v>31</v>
      </c>
      <c r="F17" s="211">
        <f t="shared" si="1"/>
        <v>1024395.1932673879</v>
      </c>
      <c r="G17" s="211">
        <f t="shared" si="4"/>
        <v>2838.1247026132933</v>
      </c>
      <c r="H17" s="211">
        <f t="shared" si="5"/>
        <v>9526.8752973867067</v>
      </c>
      <c r="I17" s="211">
        <v>0</v>
      </c>
      <c r="J17" s="211">
        <v>12365</v>
      </c>
      <c r="K17" s="211">
        <f t="shared" si="3"/>
        <v>1021557.0685647746</v>
      </c>
    </row>
    <row r="18" spans="1:11" ht="15.75">
      <c r="A18" s="216"/>
      <c r="B18" s="215">
        <v>11</v>
      </c>
      <c r="C18" s="214">
        <v>45802</v>
      </c>
      <c r="D18" s="213" t="s">
        <v>389</v>
      </c>
      <c r="E18" s="212">
        <f t="shared" si="0"/>
        <v>30</v>
      </c>
      <c r="F18" s="211">
        <f t="shared" si="1"/>
        <v>1021557.0685647746</v>
      </c>
      <c r="G18" s="211">
        <f t="shared" si="4"/>
        <v>3170.9863829170299</v>
      </c>
      <c r="H18" s="211">
        <f t="shared" si="5"/>
        <v>9194.0136170829701</v>
      </c>
      <c r="I18" s="211">
        <v>0</v>
      </c>
      <c r="J18" s="211">
        <v>12365</v>
      </c>
      <c r="K18" s="211">
        <f t="shared" si="3"/>
        <v>1018386.0821818575</v>
      </c>
    </row>
    <row r="19" spans="1:11" ht="15.75">
      <c r="A19" s="216"/>
      <c r="B19" s="215">
        <v>12</v>
      </c>
      <c r="C19" s="214">
        <v>45833</v>
      </c>
      <c r="D19" s="213" t="s">
        <v>389</v>
      </c>
      <c r="E19" s="212">
        <f t="shared" si="0"/>
        <v>31</v>
      </c>
      <c r="F19" s="211">
        <f t="shared" si="1"/>
        <v>1018386.0821818575</v>
      </c>
      <c r="G19" s="211">
        <f t="shared" si="4"/>
        <v>2894.0094357087255</v>
      </c>
      <c r="H19" s="211">
        <f t="shared" si="5"/>
        <v>9470.9905642912745</v>
      </c>
      <c r="I19" s="211">
        <v>0</v>
      </c>
      <c r="J19" s="211">
        <v>12365</v>
      </c>
      <c r="K19" s="211">
        <f t="shared" si="3"/>
        <v>1015492.0727461488</v>
      </c>
    </row>
    <row r="20" spans="1:11" ht="15.75">
      <c r="A20" s="216"/>
      <c r="B20" s="215">
        <v>13</v>
      </c>
      <c r="C20" s="214">
        <v>45863</v>
      </c>
      <c r="D20" s="213" t="s">
        <v>389</v>
      </c>
      <c r="E20" s="212">
        <f t="shared" si="0"/>
        <v>30</v>
      </c>
      <c r="F20" s="211">
        <f t="shared" si="1"/>
        <v>1015492.0727461488</v>
      </c>
      <c r="G20" s="211">
        <f t="shared" si="4"/>
        <v>3225.5713452846612</v>
      </c>
      <c r="H20" s="211">
        <f t="shared" si="5"/>
        <v>9139.4286547153388</v>
      </c>
      <c r="I20" s="211">
        <v>0</v>
      </c>
      <c r="J20" s="211">
        <v>12365</v>
      </c>
      <c r="K20" s="211">
        <f t="shared" si="3"/>
        <v>1012266.5014008641</v>
      </c>
    </row>
    <row r="21" spans="1:11" ht="15.75">
      <c r="A21" s="216"/>
      <c r="B21" s="215">
        <v>14</v>
      </c>
      <c r="C21" s="214">
        <v>45894</v>
      </c>
      <c r="D21" s="213" t="s">
        <v>389</v>
      </c>
      <c r="E21" s="212">
        <f t="shared" si="0"/>
        <v>31</v>
      </c>
      <c r="F21" s="211">
        <f t="shared" si="1"/>
        <v>1012266.5014008641</v>
      </c>
      <c r="G21" s="211">
        <f t="shared" si="4"/>
        <v>2950.9215369719641</v>
      </c>
      <c r="H21" s="211">
        <f t="shared" si="5"/>
        <v>9414.0784630280359</v>
      </c>
      <c r="I21" s="211">
        <v>0</v>
      </c>
      <c r="J21" s="211">
        <v>12365</v>
      </c>
      <c r="K21" s="211">
        <f t="shared" si="3"/>
        <v>1009315.5798638922</v>
      </c>
    </row>
    <row r="22" spans="1:11" ht="15.75">
      <c r="A22" s="216"/>
      <c r="B22" s="215">
        <v>15</v>
      </c>
      <c r="C22" s="214">
        <v>45925</v>
      </c>
      <c r="D22" s="213" t="s">
        <v>389</v>
      </c>
      <c r="E22" s="212">
        <f t="shared" si="0"/>
        <v>31</v>
      </c>
      <c r="F22" s="211">
        <f t="shared" si="1"/>
        <v>1009315.5798638922</v>
      </c>
      <c r="G22" s="211">
        <f t="shared" si="4"/>
        <v>2978.3651072658031</v>
      </c>
      <c r="H22" s="211">
        <f t="shared" si="5"/>
        <v>9386.6348927341969</v>
      </c>
      <c r="I22" s="211">
        <v>0</v>
      </c>
      <c r="J22" s="211">
        <v>12365</v>
      </c>
      <c r="K22" s="211">
        <f t="shared" si="3"/>
        <v>1006337.2147566264</v>
      </c>
    </row>
    <row r="23" spans="1:11" ht="15.75">
      <c r="A23" s="216"/>
      <c r="B23" s="215">
        <v>16</v>
      </c>
      <c r="C23" s="214">
        <v>45955</v>
      </c>
      <c r="D23" s="213" t="s">
        <v>389</v>
      </c>
      <c r="E23" s="212">
        <f t="shared" si="0"/>
        <v>30</v>
      </c>
      <c r="F23" s="211">
        <f t="shared" si="1"/>
        <v>1006337.2147566264</v>
      </c>
      <c r="G23" s="211">
        <f t="shared" si="4"/>
        <v>3307.9650671903637</v>
      </c>
      <c r="H23" s="211">
        <f t="shared" si="5"/>
        <v>9057.0349328096363</v>
      </c>
      <c r="I23" s="211">
        <v>0</v>
      </c>
      <c r="J23" s="211">
        <v>12365</v>
      </c>
      <c r="K23" s="211">
        <f t="shared" si="3"/>
        <v>1003029.2496894361</v>
      </c>
    </row>
    <row r="24" spans="1:11" ht="15.75">
      <c r="A24" s="216"/>
      <c r="B24" s="215">
        <v>17</v>
      </c>
      <c r="C24" s="214">
        <v>45986</v>
      </c>
      <c r="D24" s="213" t="s">
        <v>389</v>
      </c>
      <c r="E24" s="212">
        <f t="shared" si="0"/>
        <v>31</v>
      </c>
      <c r="F24" s="211">
        <f t="shared" si="1"/>
        <v>1003029.2496894361</v>
      </c>
      <c r="G24" s="211">
        <f t="shared" si="4"/>
        <v>3036.8279778882461</v>
      </c>
      <c r="H24" s="211">
        <f t="shared" si="5"/>
        <v>9328.1720221117539</v>
      </c>
      <c r="I24" s="211">
        <v>0</v>
      </c>
      <c r="J24" s="211">
        <v>12365</v>
      </c>
      <c r="K24" s="211">
        <f t="shared" si="3"/>
        <v>999992.42171154777</v>
      </c>
    </row>
    <row r="25" spans="1:11" ht="15.75">
      <c r="A25" s="216"/>
      <c r="B25" s="215">
        <v>18</v>
      </c>
      <c r="C25" s="214">
        <v>46016</v>
      </c>
      <c r="D25" s="213" t="s">
        <v>389</v>
      </c>
      <c r="E25" s="212">
        <f t="shared" si="0"/>
        <v>30</v>
      </c>
      <c r="F25" s="211">
        <f t="shared" si="1"/>
        <v>999992.42171154777</v>
      </c>
      <c r="G25" s="211">
        <f t="shared" si="4"/>
        <v>3365.0682045960712</v>
      </c>
      <c r="H25" s="211">
        <f t="shared" si="5"/>
        <v>8999.9317954039288</v>
      </c>
      <c r="I25" s="211">
        <v>0</v>
      </c>
      <c r="J25" s="211">
        <v>12365</v>
      </c>
      <c r="K25" s="211">
        <f t="shared" si="3"/>
        <v>996627.35350695171</v>
      </c>
    </row>
    <row r="26" spans="1:11" ht="15.75">
      <c r="A26" s="216"/>
      <c r="B26" s="215">
        <v>19</v>
      </c>
      <c r="C26" s="214">
        <v>46047</v>
      </c>
      <c r="D26" s="213" t="s">
        <v>389</v>
      </c>
      <c r="E26" s="212">
        <f t="shared" si="0"/>
        <v>31</v>
      </c>
      <c r="F26" s="211">
        <f t="shared" si="1"/>
        <v>996627.35350695171</v>
      </c>
      <c r="G26" s="211">
        <f t="shared" si="4"/>
        <v>3096.3656123853507</v>
      </c>
      <c r="H26" s="211">
        <f t="shared" si="5"/>
        <v>9268.6343876146493</v>
      </c>
      <c r="I26" s="211">
        <v>0</v>
      </c>
      <c r="J26" s="211">
        <v>12365</v>
      </c>
      <c r="K26" s="211">
        <f t="shared" si="3"/>
        <v>993530.98789456638</v>
      </c>
    </row>
    <row r="27" spans="1:11" ht="15.75">
      <c r="A27" s="216"/>
      <c r="B27" s="215">
        <v>20</v>
      </c>
      <c r="C27" s="214">
        <v>46078</v>
      </c>
      <c r="D27" s="213" t="s">
        <v>389</v>
      </c>
      <c r="E27" s="212">
        <f t="shared" si="0"/>
        <v>31</v>
      </c>
      <c r="F27" s="211">
        <f t="shared" si="1"/>
        <v>993530.98789456638</v>
      </c>
      <c r="G27" s="211">
        <f t="shared" si="4"/>
        <v>3125.1618125805326</v>
      </c>
      <c r="H27" s="211">
        <f t="shared" si="5"/>
        <v>9239.8381874194674</v>
      </c>
      <c r="I27" s="211">
        <v>0</v>
      </c>
      <c r="J27" s="211">
        <v>12365</v>
      </c>
      <c r="K27" s="211">
        <f t="shared" si="3"/>
        <v>990405.82608198584</v>
      </c>
    </row>
    <row r="28" spans="1:11" ht="15.75">
      <c r="A28" s="216"/>
      <c r="B28" s="215">
        <v>21</v>
      </c>
      <c r="C28" s="214">
        <v>46106</v>
      </c>
      <c r="D28" s="213" t="s">
        <v>389</v>
      </c>
      <c r="E28" s="212">
        <f t="shared" si="0"/>
        <v>28</v>
      </c>
      <c r="F28" s="211">
        <f t="shared" si="1"/>
        <v>990405.82608198584</v>
      </c>
      <c r="G28" s="211">
        <f t="shared" si="4"/>
        <v>4045.5910609113198</v>
      </c>
      <c r="H28" s="211">
        <f t="shared" si="5"/>
        <v>8319.4089390886802</v>
      </c>
      <c r="I28" s="211">
        <v>0</v>
      </c>
      <c r="J28" s="211">
        <v>12365</v>
      </c>
      <c r="K28" s="211">
        <f t="shared" si="3"/>
        <v>986360.23502107454</v>
      </c>
    </row>
    <row r="29" spans="1:11" ht="15.75">
      <c r="A29" s="216"/>
      <c r="B29" s="215">
        <v>22</v>
      </c>
      <c r="C29" s="214">
        <v>46137</v>
      </c>
      <c r="D29" s="213" t="s">
        <v>389</v>
      </c>
      <c r="E29" s="212">
        <f t="shared" si="0"/>
        <v>31</v>
      </c>
      <c r="F29" s="211">
        <f t="shared" si="1"/>
        <v>986360.23502107454</v>
      </c>
      <c r="G29" s="211">
        <f t="shared" si="4"/>
        <v>3191.8498143040069</v>
      </c>
      <c r="H29" s="211">
        <f t="shared" si="5"/>
        <v>9173.1501856959931</v>
      </c>
      <c r="I29" s="211">
        <v>0</v>
      </c>
      <c r="J29" s="211">
        <v>12365</v>
      </c>
      <c r="K29" s="211">
        <f t="shared" si="3"/>
        <v>983168.3852067705</v>
      </c>
    </row>
    <row r="30" spans="1:11" ht="15.75">
      <c r="A30" s="216"/>
      <c r="B30" s="215">
        <v>23</v>
      </c>
      <c r="C30" s="214">
        <v>46167</v>
      </c>
      <c r="D30" s="213" t="s">
        <v>389</v>
      </c>
      <c r="E30" s="212">
        <f t="shared" si="0"/>
        <v>30</v>
      </c>
      <c r="F30" s="211">
        <f t="shared" si="1"/>
        <v>983168.3852067705</v>
      </c>
      <c r="G30" s="211">
        <f t="shared" si="4"/>
        <v>3516.4845331390661</v>
      </c>
      <c r="H30" s="211">
        <f t="shared" si="5"/>
        <v>8848.5154668609339</v>
      </c>
      <c r="I30" s="211">
        <v>0</v>
      </c>
      <c r="J30" s="211">
        <v>12365</v>
      </c>
      <c r="K30" s="211">
        <f t="shared" si="3"/>
        <v>979651.90067363146</v>
      </c>
    </row>
    <row r="31" spans="1:11" ht="15.75">
      <c r="A31" s="216"/>
      <c r="B31" s="215">
        <v>24</v>
      </c>
      <c r="C31" s="214">
        <v>46198</v>
      </c>
      <c r="D31" s="213" t="s">
        <v>389</v>
      </c>
      <c r="E31" s="212">
        <f t="shared" si="0"/>
        <v>31</v>
      </c>
      <c r="F31" s="211">
        <f t="shared" si="1"/>
        <v>979651.90067363146</v>
      </c>
      <c r="G31" s="211">
        <f t="shared" si="4"/>
        <v>3254.2373237352276</v>
      </c>
      <c r="H31" s="211">
        <f t="shared" si="5"/>
        <v>9110.7626762647724</v>
      </c>
      <c r="I31" s="211">
        <v>0</v>
      </c>
      <c r="J31" s="211">
        <v>12365</v>
      </c>
      <c r="K31" s="211">
        <f t="shared" si="3"/>
        <v>976397.6633498962</v>
      </c>
    </row>
    <row r="32" spans="1:11" ht="15.75">
      <c r="A32" s="216"/>
      <c r="B32" s="215">
        <v>25</v>
      </c>
      <c r="C32" s="214">
        <v>46228</v>
      </c>
      <c r="D32" s="213" t="s">
        <v>389</v>
      </c>
      <c r="E32" s="212">
        <f t="shared" si="0"/>
        <v>30</v>
      </c>
      <c r="F32" s="211">
        <f t="shared" si="1"/>
        <v>976397.6633498962</v>
      </c>
      <c r="G32" s="211">
        <f t="shared" si="4"/>
        <v>3577.4210298509352</v>
      </c>
      <c r="H32" s="211">
        <f t="shared" si="5"/>
        <v>8787.5789701490648</v>
      </c>
      <c r="I32" s="211">
        <v>0</v>
      </c>
      <c r="J32" s="211">
        <v>12365</v>
      </c>
      <c r="K32" s="211">
        <f t="shared" si="3"/>
        <v>972820.24232004525</v>
      </c>
    </row>
    <row r="33" spans="1:11" ht="15.75">
      <c r="A33" s="216"/>
      <c r="B33" s="215">
        <v>26</v>
      </c>
      <c r="C33" s="214">
        <v>46259</v>
      </c>
      <c r="D33" s="213" t="s">
        <v>389</v>
      </c>
      <c r="E33" s="212">
        <f t="shared" si="0"/>
        <v>31</v>
      </c>
      <c r="F33" s="211">
        <f t="shared" si="1"/>
        <v>972820.24232004525</v>
      </c>
      <c r="G33" s="211">
        <f t="shared" si="4"/>
        <v>3317.7717464235793</v>
      </c>
      <c r="H33" s="211">
        <f t="shared" si="5"/>
        <v>9047.2282535764207</v>
      </c>
      <c r="I33" s="211">
        <v>0</v>
      </c>
      <c r="J33" s="211">
        <v>12365</v>
      </c>
      <c r="K33" s="211">
        <f t="shared" si="3"/>
        <v>969502.47057362169</v>
      </c>
    </row>
    <row r="34" spans="1:11" ht="15.75">
      <c r="A34" s="216"/>
      <c r="B34" s="215">
        <v>27</v>
      </c>
      <c r="C34" s="214">
        <v>46290</v>
      </c>
      <c r="D34" s="213" t="s">
        <v>389</v>
      </c>
      <c r="E34" s="212">
        <f t="shared" si="0"/>
        <v>31</v>
      </c>
      <c r="F34" s="211">
        <f t="shared" si="1"/>
        <v>969502.47057362169</v>
      </c>
      <c r="G34" s="211">
        <f t="shared" si="4"/>
        <v>3348.6270236653199</v>
      </c>
      <c r="H34" s="211">
        <f t="shared" si="5"/>
        <v>9016.3729763346801</v>
      </c>
      <c r="I34" s="211">
        <v>0</v>
      </c>
      <c r="J34" s="211">
        <v>12365</v>
      </c>
      <c r="K34" s="211">
        <f t="shared" si="3"/>
        <v>966153.84354995633</v>
      </c>
    </row>
    <row r="35" spans="1:11" ht="15.75">
      <c r="A35" s="216"/>
      <c r="B35" s="215">
        <v>28</v>
      </c>
      <c r="C35" s="214">
        <v>46320</v>
      </c>
      <c r="D35" s="213" t="s">
        <v>389</v>
      </c>
      <c r="E35" s="212">
        <f t="shared" si="0"/>
        <v>30</v>
      </c>
      <c r="F35" s="211">
        <f t="shared" si="1"/>
        <v>966153.84354995633</v>
      </c>
      <c r="G35" s="211">
        <f t="shared" si="4"/>
        <v>3669.6154080503929</v>
      </c>
      <c r="H35" s="211">
        <f t="shared" si="5"/>
        <v>8695.3845919496071</v>
      </c>
      <c r="I35" s="211">
        <v>0</v>
      </c>
      <c r="J35" s="211">
        <v>12365</v>
      </c>
      <c r="K35" s="211">
        <f t="shared" si="3"/>
        <v>962484.22814190597</v>
      </c>
    </row>
    <row r="36" spans="1:11" ht="15.75">
      <c r="A36" s="216"/>
      <c r="B36" s="215">
        <v>29</v>
      </c>
      <c r="C36" s="214">
        <v>46351</v>
      </c>
      <c r="D36" s="213" t="s">
        <v>389</v>
      </c>
      <c r="E36" s="212">
        <f t="shared" si="0"/>
        <v>31</v>
      </c>
      <c r="F36" s="211">
        <f t="shared" si="1"/>
        <v>962484.22814190597</v>
      </c>
      <c r="G36" s="211">
        <f t="shared" si="4"/>
        <v>3413.8966782802745</v>
      </c>
      <c r="H36" s="211">
        <f t="shared" si="5"/>
        <v>8951.1033217197255</v>
      </c>
      <c r="I36" s="211">
        <v>0</v>
      </c>
      <c r="J36" s="211">
        <v>12365</v>
      </c>
      <c r="K36" s="211">
        <f t="shared" si="3"/>
        <v>959070.33146362565</v>
      </c>
    </row>
    <row r="37" spans="1:11" ht="15.75">
      <c r="A37" s="216"/>
      <c r="B37" s="215">
        <v>30</v>
      </c>
      <c r="C37" s="214">
        <v>46381</v>
      </c>
      <c r="D37" s="213" t="s">
        <v>389</v>
      </c>
      <c r="E37" s="212">
        <f t="shared" si="0"/>
        <v>30</v>
      </c>
      <c r="F37" s="211">
        <f t="shared" si="1"/>
        <v>959070.33146362565</v>
      </c>
      <c r="G37" s="211">
        <f t="shared" si="4"/>
        <v>3733.3670168273693</v>
      </c>
      <c r="H37" s="211">
        <f t="shared" si="5"/>
        <v>8631.6329831726307</v>
      </c>
      <c r="I37" s="211">
        <v>0</v>
      </c>
      <c r="J37" s="211">
        <v>12365</v>
      </c>
      <c r="K37" s="211">
        <f t="shared" si="3"/>
        <v>955336.96444679832</v>
      </c>
    </row>
    <row r="38" spans="1:11" ht="15.75">
      <c r="A38" s="216"/>
      <c r="B38" s="215">
        <v>31</v>
      </c>
      <c r="C38" s="214">
        <v>46412</v>
      </c>
      <c r="D38" s="213" t="s">
        <v>389</v>
      </c>
      <c r="E38" s="212">
        <f t="shared" si="0"/>
        <v>31</v>
      </c>
      <c r="F38" s="211">
        <f t="shared" si="1"/>
        <v>955336.96444679832</v>
      </c>
      <c r="G38" s="211">
        <f t="shared" si="4"/>
        <v>3480.3662306447768</v>
      </c>
      <c r="H38" s="211">
        <f t="shared" si="5"/>
        <v>8884.6337693552232</v>
      </c>
      <c r="I38" s="211">
        <v>0</v>
      </c>
      <c r="J38" s="211">
        <v>12365</v>
      </c>
      <c r="K38" s="211">
        <f t="shared" si="3"/>
        <v>951856.59821615356</v>
      </c>
    </row>
    <row r="39" spans="1:11" ht="15.75">
      <c r="A39" s="216"/>
      <c r="B39" s="215">
        <v>32</v>
      </c>
      <c r="C39" s="214">
        <v>46443</v>
      </c>
      <c r="D39" s="213" t="s">
        <v>389</v>
      </c>
      <c r="E39" s="212">
        <f t="shared" si="0"/>
        <v>31</v>
      </c>
      <c r="F39" s="211">
        <f t="shared" si="1"/>
        <v>951856.59821615356</v>
      </c>
      <c r="G39" s="211">
        <f t="shared" si="4"/>
        <v>3512.7336365897718</v>
      </c>
      <c r="H39" s="211">
        <f t="shared" si="5"/>
        <v>8852.2663634102282</v>
      </c>
      <c r="I39" s="211">
        <v>0</v>
      </c>
      <c r="J39" s="211">
        <v>12365</v>
      </c>
      <c r="K39" s="211">
        <f t="shared" si="3"/>
        <v>948343.86457956384</v>
      </c>
    </row>
    <row r="40" spans="1:11" ht="15.75">
      <c r="A40" s="216"/>
      <c r="B40" s="215">
        <v>33</v>
      </c>
      <c r="C40" s="214">
        <v>46471</v>
      </c>
      <c r="D40" s="213" t="s">
        <v>389</v>
      </c>
      <c r="E40" s="212">
        <f t="shared" ref="E40:E71" si="6">+C40-C39</f>
        <v>28</v>
      </c>
      <c r="F40" s="211">
        <f t="shared" ref="F40:F71" si="7">+K39</f>
        <v>948343.86457956384</v>
      </c>
      <c r="G40" s="211">
        <f t="shared" si="4"/>
        <v>4398.9115375316642</v>
      </c>
      <c r="H40" s="211">
        <f t="shared" si="5"/>
        <v>7966.0884624683358</v>
      </c>
      <c r="I40" s="211">
        <v>0</v>
      </c>
      <c r="J40" s="211">
        <v>12365</v>
      </c>
      <c r="K40" s="211">
        <f t="shared" ref="K40:K71" si="8">+F40-G40</f>
        <v>943944.9530420322</v>
      </c>
    </row>
    <row r="41" spans="1:11" ht="15.75">
      <c r="A41" s="216"/>
      <c r="B41" s="215">
        <v>34</v>
      </c>
      <c r="C41" s="214">
        <v>46502</v>
      </c>
      <c r="D41" s="213" t="s">
        <v>389</v>
      </c>
      <c r="E41" s="212">
        <f t="shared" si="6"/>
        <v>31</v>
      </c>
      <c r="F41" s="211">
        <f t="shared" si="7"/>
        <v>943944.9530420322</v>
      </c>
      <c r="G41" s="211">
        <f t="shared" si="4"/>
        <v>3586.3119367091022</v>
      </c>
      <c r="H41" s="211">
        <f t="shared" si="5"/>
        <v>8778.6880632908978</v>
      </c>
      <c r="I41" s="211">
        <v>0</v>
      </c>
      <c r="J41" s="211">
        <v>12365</v>
      </c>
      <c r="K41" s="211">
        <f t="shared" si="8"/>
        <v>940358.6411053231</v>
      </c>
    </row>
    <row r="42" spans="1:11" ht="15.75">
      <c r="A42" s="216"/>
      <c r="B42" s="215">
        <v>35</v>
      </c>
      <c r="C42" s="214">
        <v>46532</v>
      </c>
      <c r="D42" s="213" t="s">
        <v>389</v>
      </c>
      <c r="E42" s="212">
        <f t="shared" si="6"/>
        <v>30</v>
      </c>
      <c r="F42" s="211">
        <f t="shared" si="7"/>
        <v>940358.6411053231</v>
      </c>
      <c r="G42" s="211">
        <f t="shared" si="4"/>
        <v>3901.7722300520927</v>
      </c>
      <c r="H42" s="211">
        <f t="shared" si="5"/>
        <v>8463.2277699479073</v>
      </c>
      <c r="I42" s="211">
        <v>0</v>
      </c>
      <c r="J42" s="211">
        <v>12365</v>
      </c>
      <c r="K42" s="211">
        <f t="shared" si="8"/>
        <v>936456.86887527106</v>
      </c>
    </row>
    <row r="43" spans="1:11" ht="15.75">
      <c r="A43" s="216"/>
      <c r="B43" s="215">
        <v>36</v>
      </c>
      <c r="C43" s="214">
        <v>46563</v>
      </c>
      <c r="D43" s="213" t="s">
        <v>389</v>
      </c>
      <c r="E43" s="212">
        <f t="shared" si="6"/>
        <v>31</v>
      </c>
      <c r="F43" s="211">
        <f t="shared" si="7"/>
        <v>936456.86887527106</v>
      </c>
      <c r="G43" s="211">
        <f t="shared" si="4"/>
        <v>3655.95111945998</v>
      </c>
      <c r="H43" s="211">
        <f t="shared" si="5"/>
        <v>8709.04888054002</v>
      </c>
      <c r="I43" s="211">
        <v>0</v>
      </c>
      <c r="J43" s="211">
        <v>12365</v>
      </c>
      <c r="K43" s="211">
        <f t="shared" si="8"/>
        <v>932800.91775581113</v>
      </c>
    </row>
    <row r="44" spans="1:11" ht="15.75">
      <c r="A44" s="216"/>
      <c r="B44" s="215">
        <v>37</v>
      </c>
      <c r="C44" s="214">
        <v>46593</v>
      </c>
      <c r="D44" s="213" t="s">
        <v>389</v>
      </c>
      <c r="E44" s="212">
        <f t="shared" si="6"/>
        <v>30</v>
      </c>
      <c r="F44" s="211">
        <f t="shared" si="7"/>
        <v>932800.91775581113</v>
      </c>
      <c r="G44" s="211">
        <f t="shared" si="4"/>
        <v>3969.7917401977011</v>
      </c>
      <c r="H44" s="211">
        <f t="shared" si="5"/>
        <v>8395.2082598022989</v>
      </c>
      <c r="I44" s="211">
        <v>0</v>
      </c>
      <c r="J44" s="211">
        <v>12365</v>
      </c>
      <c r="K44" s="211">
        <f t="shared" si="8"/>
        <v>928831.12601561344</v>
      </c>
    </row>
    <row r="45" spans="1:11" ht="15.75">
      <c r="A45" s="216"/>
      <c r="B45" s="215">
        <v>38</v>
      </c>
      <c r="C45" s="214">
        <v>46624</v>
      </c>
      <c r="D45" s="213" t="s">
        <v>389</v>
      </c>
      <c r="E45" s="212">
        <f t="shared" si="6"/>
        <v>31</v>
      </c>
      <c r="F45" s="211">
        <f t="shared" si="7"/>
        <v>928831.12601561344</v>
      </c>
      <c r="G45" s="211">
        <f t="shared" si="4"/>
        <v>3726.8705280547965</v>
      </c>
      <c r="H45" s="211">
        <f t="shared" si="5"/>
        <v>8638.1294719452035</v>
      </c>
      <c r="I45" s="211">
        <v>0</v>
      </c>
      <c r="J45" s="211">
        <v>12365</v>
      </c>
      <c r="K45" s="211">
        <f t="shared" si="8"/>
        <v>925104.25548755866</v>
      </c>
    </row>
    <row r="46" spans="1:11" ht="15.75">
      <c r="A46" s="216"/>
      <c r="B46" s="215">
        <v>39</v>
      </c>
      <c r="C46" s="214">
        <v>46655</v>
      </c>
      <c r="D46" s="213" t="s">
        <v>389</v>
      </c>
      <c r="E46" s="212">
        <f t="shared" si="6"/>
        <v>31</v>
      </c>
      <c r="F46" s="211">
        <f t="shared" si="7"/>
        <v>925104.25548755866</v>
      </c>
      <c r="G46" s="211">
        <f t="shared" ref="G46:G77" si="9">+J46-H46-I46</f>
        <v>3761.5304239657053</v>
      </c>
      <c r="H46" s="211">
        <f t="shared" ref="H46:H77" si="10">+F46*((0.009/30)*E46)</f>
        <v>8603.4695760342947</v>
      </c>
      <c r="I46" s="211">
        <v>0</v>
      </c>
      <c r="J46" s="211">
        <v>12365</v>
      </c>
      <c r="K46" s="211">
        <f t="shared" si="8"/>
        <v>921342.72506359301</v>
      </c>
    </row>
    <row r="47" spans="1:11" ht="15.75">
      <c r="A47" s="216"/>
      <c r="B47" s="215">
        <v>40</v>
      </c>
      <c r="C47" s="214">
        <v>46685</v>
      </c>
      <c r="D47" s="213" t="s">
        <v>389</v>
      </c>
      <c r="E47" s="212">
        <f t="shared" si="6"/>
        <v>30</v>
      </c>
      <c r="F47" s="211">
        <f t="shared" si="7"/>
        <v>921342.72506359301</v>
      </c>
      <c r="G47" s="211">
        <f t="shared" si="9"/>
        <v>4072.9154744276639</v>
      </c>
      <c r="H47" s="211">
        <f t="shared" si="10"/>
        <v>8292.0845255723361</v>
      </c>
      <c r="I47" s="211">
        <v>0</v>
      </c>
      <c r="J47" s="211">
        <v>12365</v>
      </c>
      <c r="K47" s="211">
        <f t="shared" si="8"/>
        <v>917269.80958916538</v>
      </c>
    </row>
    <row r="48" spans="1:11" ht="15.75">
      <c r="A48" s="216"/>
      <c r="B48" s="215">
        <v>41</v>
      </c>
      <c r="C48" s="214">
        <v>46716</v>
      </c>
      <c r="D48" s="213" t="s">
        <v>389</v>
      </c>
      <c r="E48" s="212">
        <f t="shared" si="6"/>
        <v>31</v>
      </c>
      <c r="F48" s="211">
        <f t="shared" si="7"/>
        <v>917269.80958916538</v>
      </c>
      <c r="G48" s="211">
        <f t="shared" si="9"/>
        <v>3834.3907708207626</v>
      </c>
      <c r="H48" s="211">
        <f t="shared" si="10"/>
        <v>8530.6092291792374</v>
      </c>
      <c r="I48" s="211">
        <v>0</v>
      </c>
      <c r="J48" s="211">
        <v>12365</v>
      </c>
      <c r="K48" s="211">
        <f t="shared" si="8"/>
        <v>913435.41881834459</v>
      </c>
    </row>
    <row r="49" spans="1:11" ht="15.75">
      <c r="A49" s="216"/>
      <c r="B49" s="215">
        <v>42</v>
      </c>
      <c r="C49" s="214">
        <v>46746</v>
      </c>
      <c r="D49" s="213" t="s">
        <v>389</v>
      </c>
      <c r="E49" s="212">
        <f t="shared" si="6"/>
        <v>30</v>
      </c>
      <c r="F49" s="211">
        <f t="shared" si="7"/>
        <v>913435.41881834459</v>
      </c>
      <c r="G49" s="211">
        <f t="shared" si="9"/>
        <v>4144.0812306348998</v>
      </c>
      <c r="H49" s="211">
        <f t="shared" si="10"/>
        <v>8220.9187693651002</v>
      </c>
      <c r="I49" s="211">
        <v>0</v>
      </c>
      <c r="J49" s="211">
        <v>12365</v>
      </c>
      <c r="K49" s="211">
        <f t="shared" si="8"/>
        <v>909291.33758770966</v>
      </c>
    </row>
    <row r="50" spans="1:11" ht="15.75">
      <c r="A50" s="216"/>
      <c r="B50" s="215">
        <v>43</v>
      </c>
      <c r="C50" s="214">
        <v>46777</v>
      </c>
      <c r="D50" s="213" t="s">
        <v>389</v>
      </c>
      <c r="E50" s="212">
        <f t="shared" si="6"/>
        <v>31</v>
      </c>
      <c r="F50" s="211">
        <f t="shared" si="7"/>
        <v>909291.33758770966</v>
      </c>
      <c r="G50" s="211">
        <f t="shared" si="9"/>
        <v>3908.5905604343006</v>
      </c>
      <c r="H50" s="211">
        <f t="shared" si="10"/>
        <v>8456.4094395656994</v>
      </c>
      <c r="I50" s="211">
        <v>0</v>
      </c>
      <c r="J50" s="211">
        <v>12365</v>
      </c>
      <c r="K50" s="211">
        <f t="shared" si="8"/>
        <v>905382.74702727539</v>
      </c>
    </row>
    <row r="51" spans="1:11" ht="15.75">
      <c r="A51" s="216"/>
      <c r="B51" s="215">
        <v>44</v>
      </c>
      <c r="C51" s="214">
        <v>46808</v>
      </c>
      <c r="D51" s="213" t="s">
        <v>389</v>
      </c>
      <c r="E51" s="212">
        <f t="shared" si="6"/>
        <v>31</v>
      </c>
      <c r="F51" s="211">
        <f t="shared" si="7"/>
        <v>905382.74702727539</v>
      </c>
      <c r="G51" s="211">
        <f t="shared" si="9"/>
        <v>3944.9404526463404</v>
      </c>
      <c r="H51" s="211">
        <f t="shared" si="10"/>
        <v>8420.0595473536596</v>
      </c>
      <c r="I51" s="211">
        <v>0</v>
      </c>
      <c r="J51" s="211">
        <v>12365</v>
      </c>
      <c r="K51" s="211">
        <f t="shared" si="8"/>
        <v>901437.80657462904</v>
      </c>
    </row>
    <row r="52" spans="1:11" ht="15.75">
      <c r="A52" s="216"/>
      <c r="B52" s="215">
        <v>45</v>
      </c>
      <c r="C52" s="214">
        <v>46837</v>
      </c>
      <c r="D52" s="213" t="s">
        <v>389</v>
      </c>
      <c r="E52" s="212">
        <f t="shared" si="6"/>
        <v>29</v>
      </c>
      <c r="F52" s="211">
        <f t="shared" si="7"/>
        <v>901437.80657462904</v>
      </c>
      <c r="G52" s="211">
        <f t="shared" si="9"/>
        <v>4522.4910828007278</v>
      </c>
      <c r="H52" s="211">
        <f t="shared" si="10"/>
        <v>7842.5089171992722</v>
      </c>
      <c r="I52" s="211">
        <v>0</v>
      </c>
      <c r="J52" s="211">
        <v>12365</v>
      </c>
      <c r="K52" s="211">
        <f t="shared" si="8"/>
        <v>896915.31549182825</v>
      </c>
    </row>
    <row r="53" spans="1:11" ht="15.75">
      <c r="A53" s="216"/>
      <c r="B53" s="215">
        <v>46</v>
      </c>
      <c r="C53" s="214">
        <v>46868</v>
      </c>
      <c r="D53" s="213" t="s">
        <v>389</v>
      </c>
      <c r="E53" s="212">
        <f t="shared" si="6"/>
        <v>31</v>
      </c>
      <c r="F53" s="211">
        <f t="shared" si="7"/>
        <v>896915.31549182825</v>
      </c>
      <c r="G53" s="211">
        <f t="shared" si="9"/>
        <v>4023.6875659259986</v>
      </c>
      <c r="H53" s="211">
        <f t="shared" si="10"/>
        <v>8341.3124340740014</v>
      </c>
      <c r="I53" s="211">
        <v>0</v>
      </c>
      <c r="J53" s="211">
        <v>12365</v>
      </c>
      <c r="K53" s="211">
        <f t="shared" si="8"/>
        <v>892891.62792590226</v>
      </c>
    </row>
    <row r="54" spans="1:11" ht="15.75">
      <c r="A54" s="216"/>
      <c r="B54" s="215">
        <v>47</v>
      </c>
      <c r="C54" s="214">
        <v>46898</v>
      </c>
      <c r="D54" s="213" t="s">
        <v>389</v>
      </c>
      <c r="E54" s="212">
        <f t="shared" si="6"/>
        <v>30</v>
      </c>
      <c r="F54" s="211">
        <f t="shared" si="7"/>
        <v>892891.62792590226</v>
      </c>
      <c r="G54" s="211">
        <f t="shared" si="9"/>
        <v>4328.9753486668806</v>
      </c>
      <c r="H54" s="211">
        <f t="shared" si="10"/>
        <v>8036.0246513331194</v>
      </c>
      <c r="I54" s="211">
        <v>0</v>
      </c>
      <c r="J54" s="211">
        <v>12365</v>
      </c>
      <c r="K54" s="211">
        <f t="shared" si="8"/>
        <v>888562.65257723536</v>
      </c>
    </row>
    <row r="55" spans="1:11" ht="15.75">
      <c r="A55" s="216"/>
      <c r="B55" s="215">
        <v>48</v>
      </c>
      <c r="C55" s="214">
        <v>46929</v>
      </c>
      <c r="D55" s="213" t="s">
        <v>389</v>
      </c>
      <c r="E55" s="212">
        <f t="shared" si="6"/>
        <v>31</v>
      </c>
      <c r="F55" s="211">
        <f t="shared" si="7"/>
        <v>888562.65257723536</v>
      </c>
      <c r="G55" s="211">
        <f t="shared" si="9"/>
        <v>4101.3673310317117</v>
      </c>
      <c r="H55" s="211">
        <f t="shared" si="10"/>
        <v>8263.6326689682883</v>
      </c>
      <c r="I55" s="211">
        <v>0</v>
      </c>
      <c r="J55" s="211">
        <v>12365</v>
      </c>
      <c r="K55" s="211">
        <f t="shared" si="8"/>
        <v>884461.28524620365</v>
      </c>
    </row>
    <row r="56" spans="1:11" ht="15.75">
      <c r="A56" s="216"/>
      <c r="B56" s="215">
        <v>49</v>
      </c>
      <c r="C56" s="214">
        <v>46959</v>
      </c>
      <c r="D56" s="213" t="s">
        <v>389</v>
      </c>
      <c r="E56" s="212">
        <f t="shared" si="6"/>
        <v>30</v>
      </c>
      <c r="F56" s="211">
        <f t="shared" si="7"/>
        <v>884461.28524620365</v>
      </c>
      <c r="G56" s="211">
        <f t="shared" si="9"/>
        <v>4404.8484327841679</v>
      </c>
      <c r="H56" s="211">
        <f t="shared" si="10"/>
        <v>7960.1515672158321</v>
      </c>
      <c r="I56" s="211">
        <v>0</v>
      </c>
      <c r="J56" s="211">
        <v>12365</v>
      </c>
      <c r="K56" s="211">
        <f t="shared" si="8"/>
        <v>880056.43681341945</v>
      </c>
    </row>
    <row r="57" spans="1:11" ht="15.75">
      <c r="A57" s="216"/>
      <c r="B57" s="215">
        <v>50</v>
      </c>
      <c r="C57" s="214">
        <v>46990</v>
      </c>
      <c r="D57" s="213" t="s">
        <v>389</v>
      </c>
      <c r="E57" s="212">
        <f t="shared" si="6"/>
        <v>31</v>
      </c>
      <c r="F57" s="211">
        <f t="shared" si="7"/>
        <v>880056.43681341945</v>
      </c>
      <c r="G57" s="211">
        <f t="shared" si="9"/>
        <v>4180.4751376351996</v>
      </c>
      <c r="H57" s="211">
        <f t="shared" si="10"/>
        <v>8184.5248623648004</v>
      </c>
      <c r="I57" s="211">
        <v>0</v>
      </c>
      <c r="J57" s="211">
        <v>12365</v>
      </c>
      <c r="K57" s="211">
        <f t="shared" si="8"/>
        <v>875875.9616757842</v>
      </c>
    </row>
    <row r="58" spans="1:11" ht="15.75">
      <c r="A58" s="216"/>
      <c r="B58" s="215">
        <v>51</v>
      </c>
      <c r="C58" s="214">
        <v>47021</v>
      </c>
      <c r="D58" s="213" t="s">
        <v>389</v>
      </c>
      <c r="E58" s="212">
        <f t="shared" si="6"/>
        <v>31</v>
      </c>
      <c r="F58" s="211">
        <f t="shared" si="7"/>
        <v>875875.9616757842</v>
      </c>
      <c r="G58" s="211">
        <f t="shared" si="9"/>
        <v>4219.353556415208</v>
      </c>
      <c r="H58" s="211">
        <f t="shared" si="10"/>
        <v>8145.646443584792</v>
      </c>
      <c r="I58" s="211">
        <v>0</v>
      </c>
      <c r="J58" s="211">
        <v>12365</v>
      </c>
      <c r="K58" s="211">
        <f t="shared" si="8"/>
        <v>871656.60811936902</v>
      </c>
    </row>
    <row r="59" spans="1:11" ht="15.75">
      <c r="A59" s="216"/>
      <c r="B59" s="215">
        <v>52</v>
      </c>
      <c r="C59" s="214">
        <v>47051</v>
      </c>
      <c r="D59" s="213" t="s">
        <v>389</v>
      </c>
      <c r="E59" s="212">
        <f t="shared" si="6"/>
        <v>30</v>
      </c>
      <c r="F59" s="211">
        <f t="shared" si="7"/>
        <v>871656.60811936902</v>
      </c>
      <c r="G59" s="211">
        <f t="shared" si="9"/>
        <v>4520.0905269256791</v>
      </c>
      <c r="H59" s="211">
        <f t="shared" si="10"/>
        <v>7844.9094730743209</v>
      </c>
      <c r="I59" s="211">
        <v>0</v>
      </c>
      <c r="J59" s="211">
        <v>12365</v>
      </c>
      <c r="K59" s="211">
        <f t="shared" si="8"/>
        <v>867136.51759244339</v>
      </c>
    </row>
    <row r="60" spans="1:11" ht="15.75">
      <c r="A60" s="216"/>
      <c r="B60" s="215">
        <v>53</v>
      </c>
      <c r="C60" s="214">
        <v>47082</v>
      </c>
      <c r="D60" s="213" t="s">
        <v>389</v>
      </c>
      <c r="E60" s="212">
        <f t="shared" si="6"/>
        <v>31</v>
      </c>
      <c r="F60" s="211">
        <f t="shared" si="7"/>
        <v>867136.51759244339</v>
      </c>
      <c r="G60" s="211">
        <f t="shared" si="9"/>
        <v>4300.6303863902767</v>
      </c>
      <c r="H60" s="211">
        <f t="shared" si="10"/>
        <v>8064.3696136097233</v>
      </c>
      <c r="I60" s="211">
        <v>0</v>
      </c>
      <c r="J60" s="211">
        <v>12365</v>
      </c>
      <c r="K60" s="211">
        <f t="shared" si="8"/>
        <v>862835.88720605313</v>
      </c>
    </row>
    <row r="61" spans="1:11" ht="15.75">
      <c r="A61" s="216"/>
      <c r="B61" s="215">
        <v>54</v>
      </c>
      <c r="C61" s="214">
        <v>47112</v>
      </c>
      <c r="D61" s="213" t="s">
        <v>389</v>
      </c>
      <c r="E61" s="212">
        <f t="shared" si="6"/>
        <v>30</v>
      </c>
      <c r="F61" s="211">
        <f t="shared" si="7"/>
        <v>862835.88720605313</v>
      </c>
      <c r="G61" s="211">
        <f t="shared" si="9"/>
        <v>4599.4770151455223</v>
      </c>
      <c r="H61" s="211">
        <f t="shared" si="10"/>
        <v>7765.5229848544777</v>
      </c>
      <c r="I61" s="211">
        <v>0</v>
      </c>
      <c r="J61" s="211">
        <v>12365</v>
      </c>
      <c r="K61" s="211">
        <f t="shared" si="8"/>
        <v>858236.41019090766</v>
      </c>
    </row>
    <row r="62" spans="1:11" ht="15.75">
      <c r="A62" s="216"/>
      <c r="B62" s="215">
        <v>55</v>
      </c>
      <c r="C62" s="214">
        <v>47143</v>
      </c>
      <c r="D62" s="213" t="s">
        <v>389</v>
      </c>
      <c r="E62" s="212">
        <f t="shared" si="6"/>
        <v>31</v>
      </c>
      <c r="F62" s="211">
        <f t="shared" si="7"/>
        <v>858236.41019090766</v>
      </c>
      <c r="G62" s="211">
        <f t="shared" si="9"/>
        <v>4383.4013852245598</v>
      </c>
      <c r="H62" s="211">
        <f t="shared" si="10"/>
        <v>7981.5986147754402</v>
      </c>
      <c r="I62" s="211">
        <v>0</v>
      </c>
      <c r="J62" s="211">
        <v>12365</v>
      </c>
      <c r="K62" s="211">
        <f t="shared" si="8"/>
        <v>853853.00880568312</v>
      </c>
    </row>
    <row r="63" spans="1:11" ht="15.75">
      <c r="A63" s="216"/>
      <c r="B63" s="215">
        <v>56</v>
      </c>
      <c r="C63" s="214">
        <v>47174</v>
      </c>
      <c r="D63" s="213" t="s">
        <v>389</v>
      </c>
      <c r="E63" s="212">
        <f t="shared" si="6"/>
        <v>31</v>
      </c>
      <c r="F63" s="211">
        <f t="shared" si="7"/>
        <v>853853.00880568312</v>
      </c>
      <c r="G63" s="211">
        <f t="shared" si="9"/>
        <v>4424.1670181071477</v>
      </c>
      <c r="H63" s="211">
        <f t="shared" si="10"/>
        <v>7940.8329818928523</v>
      </c>
      <c r="I63" s="211">
        <v>0</v>
      </c>
      <c r="J63" s="211">
        <v>12365</v>
      </c>
      <c r="K63" s="211">
        <f t="shared" si="8"/>
        <v>849428.84178757598</v>
      </c>
    </row>
    <row r="64" spans="1:11" ht="15.75">
      <c r="A64" s="216"/>
      <c r="B64" s="215">
        <v>57</v>
      </c>
      <c r="C64" s="214">
        <v>47202</v>
      </c>
      <c r="D64" s="213" t="s">
        <v>389</v>
      </c>
      <c r="E64" s="212">
        <f t="shared" si="6"/>
        <v>28</v>
      </c>
      <c r="F64" s="211">
        <f t="shared" si="7"/>
        <v>849428.84178757598</v>
      </c>
      <c r="G64" s="211">
        <f t="shared" si="9"/>
        <v>5229.797728984362</v>
      </c>
      <c r="H64" s="211">
        <f t="shared" si="10"/>
        <v>7135.202271015638</v>
      </c>
      <c r="I64" s="211">
        <v>0</v>
      </c>
      <c r="J64" s="211">
        <v>12365</v>
      </c>
      <c r="K64" s="211">
        <f t="shared" si="8"/>
        <v>844199.04405859159</v>
      </c>
    </row>
    <row r="65" spans="1:11" ht="15.75">
      <c r="A65" s="216"/>
      <c r="B65" s="215">
        <v>58</v>
      </c>
      <c r="C65" s="214">
        <v>47233</v>
      </c>
      <c r="D65" s="213" t="s">
        <v>389</v>
      </c>
      <c r="E65" s="212">
        <f t="shared" si="6"/>
        <v>31</v>
      </c>
      <c r="F65" s="211">
        <f t="shared" si="7"/>
        <v>844199.04405859159</v>
      </c>
      <c r="G65" s="211">
        <f t="shared" si="9"/>
        <v>4513.9488902550984</v>
      </c>
      <c r="H65" s="211">
        <f t="shared" si="10"/>
        <v>7851.0511097449016</v>
      </c>
      <c r="I65" s="211">
        <v>0</v>
      </c>
      <c r="J65" s="211">
        <v>12365</v>
      </c>
      <c r="K65" s="211">
        <f t="shared" si="8"/>
        <v>839685.09516833653</v>
      </c>
    </row>
    <row r="66" spans="1:11" ht="15.75">
      <c r="A66" s="216"/>
      <c r="B66" s="215">
        <v>59</v>
      </c>
      <c r="C66" s="214">
        <v>47263</v>
      </c>
      <c r="D66" s="213" t="s">
        <v>389</v>
      </c>
      <c r="E66" s="212">
        <f t="shared" si="6"/>
        <v>30</v>
      </c>
      <c r="F66" s="211">
        <f t="shared" si="7"/>
        <v>839685.09516833653</v>
      </c>
      <c r="G66" s="211">
        <f t="shared" si="9"/>
        <v>4807.8341434849717</v>
      </c>
      <c r="H66" s="211">
        <f t="shared" si="10"/>
        <v>7557.1658565150283</v>
      </c>
      <c r="I66" s="211">
        <v>0</v>
      </c>
      <c r="J66" s="211">
        <v>12365</v>
      </c>
      <c r="K66" s="211">
        <f t="shared" si="8"/>
        <v>834877.26102485158</v>
      </c>
    </row>
    <row r="67" spans="1:11" ht="15.75">
      <c r="A67" s="216"/>
      <c r="B67" s="215">
        <v>60</v>
      </c>
      <c r="C67" s="214">
        <v>47294</v>
      </c>
      <c r="D67" s="213" t="s">
        <v>389</v>
      </c>
      <c r="E67" s="212">
        <f t="shared" si="6"/>
        <v>31</v>
      </c>
      <c r="F67" s="211">
        <f t="shared" si="7"/>
        <v>834877.26102485158</v>
      </c>
      <c r="G67" s="211">
        <f t="shared" si="9"/>
        <v>4600.6414724688811</v>
      </c>
      <c r="H67" s="211">
        <f t="shared" si="10"/>
        <v>7764.3585275311189</v>
      </c>
      <c r="I67" s="211">
        <v>0</v>
      </c>
      <c r="J67" s="211">
        <v>12365</v>
      </c>
      <c r="K67" s="211">
        <f t="shared" si="8"/>
        <v>830276.61955238273</v>
      </c>
    </row>
    <row r="68" spans="1:11" ht="15.75">
      <c r="A68" s="216"/>
      <c r="B68" s="215">
        <v>61</v>
      </c>
      <c r="C68" s="214">
        <v>47324</v>
      </c>
      <c r="D68" s="213" t="s">
        <v>389</v>
      </c>
      <c r="E68" s="212">
        <f t="shared" si="6"/>
        <v>30</v>
      </c>
      <c r="F68" s="211">
        <f t="shared" si="7"/>
        <v>830276.61955238273</v>
      </c>
      <c r="G68" s="211">
        <f t="shared" si="9"/>
        <v>4892.5104240285564</v>
      </c>
      <c r="H68" s="211">
        <f t="shared" si="10"/>
        <v>7472.4895759714436</v>
      </c>
      <c r="I68" s="211">
        <v>0</v>
      </c>
      <c r="J68" s="211">
        <v>12365</v>
      </c>
      <c r="K68" s="211">
        <f t="shared" si="8"/>
        <v>825384.10912835423</v>
      </c>
    </row>
    <row r="69" spans="1:11" ht="15.75">
      <c r="A69" s="216"/>
      <c r="B69" s="215">
        <v>62</v>
      </c>
      <c r="C69" s="214">
        <v>47355</v>
      </c>
      <c r="D69" s="213" t="s">
        <v>389</v>
      </c>
      <c r="E69" s="212">
        <f t="shared" si="6"/>
        <v>31</v>
      </c>
      <c r="F69" s="211">
        <f t="shared" si="7"/>
        <v>825384.10912835423</v>
      </c>
      <c r="G69" s="211">
        <f t="shared" si="9"/>
        <v>4688.9277851063061</v>
      </c>
      <c r="H69" s="211">
        <f t="shared" si="10"/>
        <v>7676.0722148936939</v>
      </c>
      <c r="I69" s="211">
        <v>0</v>
      </c>
      <c r="J69" s="211">
        <v>12365</v>
      </c>
      <c r="K69" s="211">
        <f t="shared" si="8"/>
        <v>820695.18134324788</v>
      </c>
    </row>
    <row r="70" spans="1:11" ht="15.75">
      <c r="A70" s="216"/>
      <c r="B70" s="215">
        <v>63</v>
      </c>
      <c r="C70" s="214">
        <v>47386</v>
      </c>
      <c r="D70" s="213" t="s">
        <v>389</v>
      </c>
      <c r="E70" s="212">
        <f t="shared" si="6"/>
        <v>31</v>
      </c>
      <c r="F70" s="211">
        <f t="shared" si="7"/>
        <v>820695.18134324788</v>
      </c>
      <c r="G70" s="211">
        <f t="shared" si="9"/>
        <v>4732.5348135077957</v>
      </c>
      <c r="H70" s="211">
        <f t="shared" si="10"/>
        <v>7632.4651864922043</v>
      </c>
      <c r="I70" s="211">
        <v>0</v>
      </c>
      <c r="J70" s="211">
        <v>12365</v>
      </c>
      <c r="K70" s="211">
        <f t="shared" si="8"/>
        <v>815962.64652974007</v>
      </c>
    </row>
    <row r="71" spans="1:11" ht="15.75">
      <c r="A71" s="216"/>
      <c r="B71" s="215">
        <v>64</v>
      </c>
      <c r="C71" s="214">
        <v>47416</v>
      </c>
      <c r="D71" s="213" t="s">
        <v>389</v>
      </c>
      <c r="E71" s="212">
        <f t="shared" si="6"/>
        <v>30</v>
      </c>
      <c r="F71" s="211">
        <f t="shared" si="7"/>
        <v>815962.64652974007</v>
      </c>
      <c r="G71" s="211">
        <f t="shared" si="9"/>
        <v>5021.3361812323401</v>
      </c>
      <c r="H71" s="211">
        <f t="shared" si="10"/>
        <v>7343.6638187676599</v>
      </c>
      <c r="I71" s="211">
        <v>0</v>
      </c>
      <c r="J71" s="211">
        <v>12365</v>
      </c>
      <c r="K71" s="211">
        <f t="shared" si="8"/>
        <v>810941.31034850772</v>
      </c>
    </row>
    <row r="72" spans="1:11" ht="15.75">
      <c r="A72" s="216"/>
      <c r="B72" s="215">
        <v>65</v>
      </c>
      <c r="C72" s="214">
        <v>47447</v>
      </c>
      <c r="D72" s="213" t="s">
        <v>389</v>
      </c>
      <c r="E72" s="212">
        <f t="shared" ref="E72:E103" si="11">+C72-C71</f>
        <v>31</v>
      </c>
      <c r="F72" s="211">
        <f t="shared" ref="F72:F103" si="12">+K71</f>
        <v>810941.31034850772</v>
      </c>
      <c r="G72" s="211">
        <f t="shared" si="9"/>
        <v>4823.2458137588792</v>
      </c>
      <c r="H72" s="211">
        <f t="shared" si="10"/>
        <v>7541.7541862411208</v>
      </c>
      <c r="I72" s="211">
        <v>0</v>
      </c>
      <c r="J72" s="211">
        <v>12365</v>
      </c>
      <c r="K72" s="211">
        <f t="shared" ref="K72:K103" si="13">+F72-G72</f>
        <v>806118.06453474879</v>
      </c>
    </row>
    <row r="73" spans="1:11" ht="15.75">
      <c r="A73" s="216"/>
      <c r="B73" s="215">
        <v>66</v>
      </c>
      <c r="C73" s="214">
        <v>47477</v>
      </c>
      <c r="D73" s="213" t="s">
        <v>389</v>
      </c>
      <c r="E73" s="212">
        <f t="shared" si="11"/>
        <v>30</v>
      </c>
      <c r="F73" s="211">
        <f t="shared" si="12"/>
        <v>806118.06453474879</v>
      </c>
      <c r="G73" s="211">
        <f t="shared" si="9"/>
        <v>5109.9374191872612</v>
      </c>
      <c r="H73" s="211">
        <f t="shared" si="10"/>
        <v>7255.0625808127388</v>
      </c>
      <c r="I73" s="211">
        <v>0</v>
      </c>
      <c r="J73" s="211">
        <v>12365</v>
      </c>
      <c r="K73" s="211">
        <f t="shared" si="13"/>
        <v>801008.12711556151</v>
      </c>
    </row>
    <row r="74" spans="1:11" ht="15.75">
      <c r="A74" s="216"/>
      <c r="B74" s="215">
        <v>67</v>
      </c>
      <c r="C74" s="214">
        <v>47508</v>
      </c>
      <c r="D74" s="213" t="s">
        <v>389</v>
      </c>
      <c r="E74" s="212">
        <f t="shared" si="11"/>
        <v>31</v>
      </c>
      <c r="F74" s="211">
        <f t="shared" si="12"/>
        <v>801008.12711556151</v>
      </c>
      <c r="G74" s="211">
        <f t="shared" si="9"/>
        <v>4915.6244178252782</v>
      </c>
      <c r="H74" s="211">
        <f t="shared" si="10"/>
        <v>7449.3755821747218</v>
      </c>
      <c r="I74" s="211">
        <v>0</v>
      </c>
      <c r="J74" s="211">
        <v>12365</v>
      </c>
      <c r="K74" s="211">
        <f t="shared" si="13"/>
        <v>796092.50269773626</v>
      </c>
    </row>
    <row r="75" spans="1:11" ht="15.75">
      <c r="A75" s="216"/>
      <c r="B75" s="215">
        <v>68</v>
      </c>
      <c r="C75" s="214">
        <v>47539</v>
      </c>
      <c r="D75" s="213" t="s">
        <v>389</v>
      </c>
      <c r="E75" s="212">
        <f t="shared" si="11"/>
        <v>31</v>
      </c>
      <c r="F75" s="211">
        <f t="shared" si="12"/>
        <v>796092.50269773626</v>
      </c>
      <c r="G75" s="211">
        <f t="shared" si="9"/>
        <v>4961.3397249110531</v>
      </c>
      <c r="H75" s="211">
        <f t="shared" si="10"/>
        <v>7403.6602750889469</v>
      </c>
      <c r="I75" s="211">
        <v>0</v>
      </c>
      <c r="J75" s="211">
        <v>12365</v>
      </c>
      <c r="K75" s="211">
        <f t="shared" si="13"/>
        <v>791131.16297282523</v>
      </c>
    </row>
    <row r="76" spans="1:11" ht="15.75">
      <c r="A76" s="216"/>
      <c r="B76" s="215">
        <v>69</v>
      </c>
      <c r="C76" s="214">
        <v>47567</v>
      </c>
      <c r="D76" s="213" t="s">
        <v>389</v>
      </c>
      <c r="E76" s="212">
        <f t="shared" si="11"/>
        <v>28</v>
      </c>
      <c r="F76" s="211">
        <f t="shared" si="12"/>
        <v>791131.16297282523</v>
      </c>
      <c r="G76" s="211">
        <f t="shared" si="9"/>
        <v>5719.4982310282685</v>
      </c>
      <c r="H76" s="211">
        <f t="shared" si="10"/>
        <v>6645.5017689717315</v>
      </c>
      <c r="I76" s="211">
        <v>0</v>
      </c>
      <c r="J76" s="211">
        <v>12365</v>
      </c>
      <c r="K76" s="211">
        <f t="shared" si="13"/>
        <v>785411.66474179691</v>
      </c>
    </row>
    <row r="77" spans="1:11" ht="15.75">
      <c r="A77" s="216"/>
      <c r="B77" s="215">
        <v>70</v>
      </c>
      <c r="C77" s="214">
        <v>47598</v>
      </c>
      <c r="D77" s="213" t="s">
        <v>389</v>
      </c>
      <c r="E77" s="212">
        <f t="shared" si="11"/>
        <v>31</v>
      </c>
      <c r="F77" s="211">
        <f t="shared" si="12"/>
        <v>785411.66474179691</v>
      </c>
      <c r="G77" s="211">
        <f t="shared" si="9"/>
        <v>5060.671517901289</v>
      </c>
      <c r="H77" s="211">
        <f t="shared" si="10"/>
        <v>7304.328482098711</v>
      </c>
      <c r="I77" s="211">
        <v>0</v>
      </c>
      <c r="J77" s="211">
        <v>12365</v>
      </c>
      <c r="K77" s="211">
        <f t="shared" si="13"/>
        <v>780350.99322389567</v>
      </c>
    </row>
    <row r="78" spans="1:11" ht="15.75">
      <c r="A78" s="216"/>
      <c r="B78" s="215">
        <v>71</v>
      </c>
      <c r="C78" s="214">
        <v>47628</v>
      </c>
      <c r="D78" s="213" t="s">
        <v>389</v>
      </c>
      <c r="E78" s="212">
        <f t="shared" si="11"/>
        <v>30</v>
      </c>
      <c r="F78" s="211">
        <f t="shared" si="12"/>
        <v>780350.99322389567</v>
      </c>
      <c r="G78" s="211">
        <f t="shared" ref="G78:G109" si="14">+J78-H78-I78</f>
        <v>5341.8410609849398</v>
      </c>
      <c r="H78" s="211">
        <f t="shared" ref="H78:H109" si="15">+F78*((0.009/30)*E78)</f>
        <v>7023.1589390150602</v>
      </c>
      <c r="I78" s="211">
        <v>0</v>
      </c>
      <c r="J78" s="211">
        <v>12365</v>
      </c>
      <c r="K78" s="211">
        <f t="shared" si="13"/>
        <v>775009.15216291067</v>
      </c>
    </row>
    <row r="79" spans="1:11" ht="15.75">
      <c r="A79" s="216"/>
      <c r="B79" s="221">
        <v>72</v>
      </c>
      <c r="C79" s="220">
        <v>47659</v>
      </c>
      <c r="D79" s="219" t="s">
        <v>389</v>
      </c>
      <c r="E79" s="218">
        <f t="shared" si="11"/>
        <v>31</v>
      </c>
      <c r="F79" s="217">
        <f t="shared" si="12"/>
        <v>775009.15216291067</v>
      </c>
      <c r="G79" s="217">
        <f t="shared" si="14"/>
        <v>5157.4148848849318</v>
      </c>
      <c r="H79" s="217">
        <f t="shared" si="15"/>
        <v>7207.5851151150682</v>
      </c>
      <c r="I79" s="217">
        <v>0</v>
      </c>
      <c r="J79" s="217">
        <v>12365</v>
      </c>
      <c r="K79" s="217">
        <f t="shared" si="13"/>
        <v>769851.73727802571</v>
      </c>
    </row>
    <row r="80" spans="1:11" ht="15.75">
      <c r="A80" s="216"/>
      <c r="B80" s="215">
        <v>73</v>
      </c>
      <c r="C80" s="214">
        <v>47689</v>
      </c>
      <c r="D80" s="213" t="s">
        <v>389</v>
      </c>
      <c r="E80" s="212">
        <f t="shared" si="11"/>
        <v>30</v>
      </c>
      <c r="F80" s="211">
        <f t="shared" si="12"/>
        <v>769851.73727802571</v>
      </c>
      <c r="G80" s="211">
        <f t="shared" si="14"/>
        <v>5436.3343644977695</v>
      </c>
      <c r="H80" s="211">
        <f t="shared" si="15"/>
        <v>6928.6656355022305</v>
      </c>
      <c r="I80" s="211">
        <v>0</v>
      </c>
      <c r="J80" s="211">
        <v>12365</v>
      </c>
      <c r="K80" s="211">
        <f t="shared" si="13"/>
        <v>764415.40291352791</v>
      </c>
    </row>
    <row r="81" spans="2:11">
      <c r="B81" s="215">
        <v>74</v>
      </c>
      <c r="C81" s="214">
        <v>47720</v>
      </c>
      <c r="D81" s="213" t="s">
        <v>389</v>
      </c>
      <c r="E81" s="212">
        <f t="shared" si="11"/>
        <v>31</v>
      </c>
      <c r="F81" s="211">
        <f t="shared" si="12"/>
        <v>764415.40291352791</v>
      </c>
      <c r="G81" s="211">
        <f t="shared" si="14"/>
        <v>5255.9367529041911</v>
      </c>
      <c r="H81" s="211">
        <f t="shared" si="15"/>
        <v>7109.0632470958089</v>
      </c>
      <c r="I81" s="211">
        <v>0</v>
      </c>
      <c r="J81" s="211">
        <v>12365</v>
      </c>
      <c r="K81" s="211">
        <f t="shared" si="13"/>
        <v>759159.46616062371</v>
      </c>
    </row>
    <row r="82" spans="2:11">
      <c r="B82" s="215">
        <v>75</v>
      </c>
      <c r="C82" s="214">
        <v>47751</v>
      </c>
      <c r="D82" s="213" t="s">
        <v>389</v>
      </c>
      <c r="E82" s="212">
        <f t="shared" si="11"/>
        <v>31</v>
      </c>
      <c r="F82" s="211">
        <f t="shared" si="12"/>
        <v>759159.46616062371</v>
      </c>
      <c r="G82" s="211">
        <f t="shared" si="14"/>
        <v>5304.8169647062005</v>
      </c>
      <c r="H82" s="211">
        <f t="shared" si="15"/>
        <v>7060.1830352937995</v>
      </c>
      <c r="I82" s="211">
        <v>0</v>
      </c>
      <c r="J82" s="211">
        <v>12365</v>
      </c>
      <c r="K82" s="211">
        <f t="shared" si="13"/>
        <v>753854.64919591753</v>
      </c>
    </row>
    <row r="83" spans="2:11">
      <c r="B83" s="215">
        <v>76</v>
      </c>
      <c r="C83" s="214">
        <v>47781</v>
      </c>
      <c r="D83" s="213" t="s">
        <v>389</v>
      </c>
      <c r="E83" s="212">
        <f t="shared" si="11"/>
        <v>30</v>
      </c>
      <c r="F83" s="211">
        <f t="shared" si="12"/>
        <v>753854.64919591753</v>
      </c>
      <c r="G83" s="211">
        <f t="shared" si="14"/>
        <v>5580.3081572367428</v>
      </c>
      <c r="H83" s="211">
        <f t="shared" si="15"/>
        <v>6784.6918427632572</v>
      </c>
      <c r="I83" s="211">
        <v>0</v>
      </c>
      <c r="J83" s="211">
        <v>12365</v>
      </c>
      <c r="K83" s="211">
        <f t="shared" si="13"/>
        <v>748274.34103868075</v>
      </c>
    </row>
    <row r="84" spans="2:11">
      <c r="B84" s="215">
        <v>77</v>
      </c>
      <c r="C84" s="214">
        <v>47812</v>
      </c>
      <c r="D84" s="213" t="s">
        <v>389</v>
      </c>
      <c r="E84" s="212">
        <f t="shared" si="11"/>
        <v>31</v>
      </c>
      <c r="F84" s="211">
        <f t="shared" si="12"/>
        <v>748274.34103868075</v>
      </c>
      <c r="G84" s="211">
        <f t="shared" si="14"/>
        <v>5406.0486283402697</v>
      </c>
      <c r="H84" s="211">
        <f t="shared" si="15"/>
        <v>6958.9513716597303</v>
      </c>
      <c r="I84" s="211">
        <v>0</v>
      </c>
      <c r="J84" s="211">
        <v>12365</v>
      </c>
      <c r="K84" s="211">
        <f t="shared" si="13"/>
        <v>742868.29241034051</v>
      </c>
    </row>
    <row r="85" spans="2:11">
      <c r="B85" s="215">
        <v>78</v>
      </c>
      <c r="C85" s="214">
        <v>47842</v>
      </c>
      <c r="D85" s="213" t="s">
        <v>389</v>
      </c>
      <c r="E85" s="212">
        <f t="shared" si="11"/>
        <v>30</v>
      </c>
      <c r="F85" s="211">
        <f t="shared" si="12"/>
        <v>742868.29241034051</v>
      </c>
      <c r="G85" s="211">
        <f t="shared" si="14"/>
        <v>5679.1853683069357</v>
      </c>
      <c r="H85" s="211">
        <f t="shared" si="15"/>
        <v>6685.8146316930643</v>
      </c>
      <c r="I85" s="211">
        <v>0</v>
      </c>
      <c r="J85" s="211">
        <v>12365</v>
      </c>
      <c r="K85" s="211">
        <f t="shared" si="13"/>
        <v>737189.10704203357</v>
      </c>
    </row>
    <row r="86" spans="2:11">
      <c r="B86" s="215">
        <v>79</v>
      </c>
      <c r="C86" s="214">
        <v>47873</v>
      </c>
      <c r="D86" s="213" t="s">
        <v>389</v>
      </c>
      <c r="E86" s="212">
        <f t="shared" si="11"/>
        <v>31</v>
      </c>
      <c r="F86" s="211">
        <f t="shared" si="12"/>
        <v>737189.10704203357</v>
      </c>
      <c r="G86" s="211">
        <f t="shared" si="14"/>
        <v>5509.1413045090885</v>
      </c>
      <c r="H86" s="211">
        <f t="shared" si="15"/>
        <v>6855.8586954909115</v>
      </c>
      <c r="I86" s="211">
        <v>0</v>
      </c>
      <c r="J86" s="211">
        <v>12365</v>
      </c>
      <c r="K86" s="211">
        <f t="shared" si="13"/>
        <v>731679.96573752444</v>
      </c>
    </row>
    <row r="87" spans="2:11">
      <c r="B87" s="215">
        <v>80</v>
      </c>
      <c r="C87" s="214">
        <v>47904</v>
      </c>
      <c r="D87" s="213" t="s">
        <v>389</v>
      </c>
      <c r="E87" s="212">
        <f t="shared" si="11"/>
        <v>31</v>
      </c>
      <c r="F87" s="211">
        <f t="shared" si="12"/>
        <v>731679.96573752444</v>
      </c>
      <c r="G87" s="211">
        <f t="shared" si="14"/>
        <v>5560.3763186410233</v>
      </c>
      <c r="H87" s="211">
        <f t="shared" si="15"/>
        <v>6804.6236813589767</v>
      </c>
      <c r="I87" s="211">
        <v>0</v>
      </c>
      <c r="J87" s="211">
        <v>12365</v>
      </c>
      <c r="K87" s="211">
        <f t="shared" si="13"/>
        <v>726119.58941888344</v>
      </c>
    </row>
    <row r="88" spans="2:11">
      <c r="B88" s="215">
        <v>81</v>
      </c>
      <c r="C88" s="214">
        <v>47932</v>
      </c>
      <c r="D88" s="213" t="s">
        <v>389</v>
      </c>
      <c r="E88" s="212">
        <f t="shared" si="11"/>
        <v>28</v>
      </c>
      <c r="F88" s="211">
        <f t="shared" si="12"/>
        <v>726119.58941888344</v>
      </c>
      <c r="G88" s="211">
        <f t="shared" si="14"/>
        <v>6265.5954488813795</v>
      </c>
      <c r="H88" s="211">
        <f t="shared" si="15"/>
        <v>6099.4045511186205</v>
      </c>
      <c r="I88" s="211">
        <v>0</v>
      </c>
      <c r="J88" s="211">
        <v>12365</v>
      </c>
      <c r="K88" s="211">
        <f t="shared" si="13"/>
        <v>719853.99397000205</v>
      </c>
    </row>
    <row r="89" spans="2:11">
      <c r="B89" s="215">
        <v>82</v>
      </c>
      <c r="C89" s="214">
        <v>47963</v>
      </c>
      <c r="D89" s="213" t="s">
        <v>389</v>
      </c>
      <c r="E89" s="212">
        <f t="shared" si="11"/>
        <v>31</v>
      </c>
      <c r="F89" s="211">
        <f t="shared" si="12"/>
        <v>719853.99397000205</v>
      </c>
      <c r="G89" s="211">
        <f t="shared" si="14"/>
        <v>5670.3578560789811</v>
      </c>
      <c r="H89" s="211">
        <f t="shared" si="15"/>
        <v>6694.6421439210189</v>
      </c>
      <c r="I89" s="211">
        <v>0</v>
      </c>
      <c r="J89" s="211">
        <v>12365</v>
      </c>
      <c r="K89" s="211">
        <f t="shared" si="13"/>
        <v>714183.63611392304</v>
      </c>
    </row>
    <row r="90" spans="2:11">
      <c r="B90" s="215">
        <v>83</v>
      </c>
      <c r="C90" s="214">
        <v>47993</v>
      </c>
      <c r="D90" s="213" t="s">
        <v>389</v>
      </c>
      <c r="E90" s="212">
        <f t="shared" si="11"/>
        <v>30</v>
      </c>
      <c r="F90" s="211">
        <f t="shared" si="12"/>
        <v>714183.63611392304</v>
      </c>
      <c r="G90" s="211">
        <f t="shared" si="14"/>
        <v>5937.3472749746934</v>
      </c>
      <c r="H90" s="211">
        <f t="shared" si="15"/>
        <v>6427.6527250253066</v>
      </c>
      <c r="I90" s="211">
        <v>0</v>
      </c>
      <c r="J90" s="211">
        <v>12365</v>
      </c>
      <c r="K90" s="211">
        <f t="shared" si="13"/>
        <v>708246.28883894836</v>
      </c>
    </row>
    <row r="91" spans="2:11">
      <c r="B91" s="215">
        <v>84</v>
      </c>
      <c r="C91" s="214">
        <v>48024</v>
      </c>
      <c r="D91" s="213" t="s">
        <v>389</v>
      </c>
      <c r="E91" s="212">
        <f t="shared" si="11"/>
        <v>31</v>
      </c>
      <c r="F91" s="211">
        <f t="shared" si="12"/>
        <v>708246.28883894836</v>
      </c>
      <c r="G91" s="211">
        <f t="shared" si="14"/>
        <v>5778.3095137977807</v>
      </c>
      <c r="H91" s="211">
        <f t="shared" si="15"/>
        <v>6586.6904862022193</v>
      </c>
      <c r="I91" s="211">
        <v>0</v>
      </c>
      <c r="J91" s="211">
        <v>12365</v>
      </c>
      <c r="K91" s="211">
        <f t="shared" si="13"/>
        <v>702467.97932515061</v>
      </c>
    </row>
    <row r="92" spans="2:11">
      <c r="B92" s="215">
        <v>85</v>
      </c>
      <c r="C92" s="214">
        <v>48054</v>
      </c>
      <c r="D92" s="213" t="s">
        <v>389</v>
      </c>
      <c r="E92" s="212">
        <f t="shared" si="11"/>
        <v>30</v>
      </c>
      <c r="F92" s="211">
        <f t="shared" si="12"/>
        <v>702467.97932515061</v>
      </c>
      <c r="G92" s="211">
        <f t="shared" si="14"/>
        <v>6042.7881860736452</v>
      </c>
      <c r="H92" s="211">
        <f t="shared" si="15"/>
        <v>6322.2118139263548</v>
      </c>
      <c r="I92" s="211">
        <v>0</v>
      </c>
      <c r="J92" s="211">
        <v>12365</v>
      </c>
      <c r="K92" s="211">
        <f t="shared" si="13"/>
        <v>696425.19113907695</v>
      </c>
    </row>
    <row r="93" spans="2:11">
      <c r="B93" s="215">
        <v>86</v>
      </c>
      <c r="C93" s="214">
        <v>48085</v>
      </c>
      <c r="D93" s="213" t="s">
        <v>389</v>
      </c>
      <c r="E93" s="212">
        <f t="shared" si="11"/>
        <v>31</v>
      </c>
      <c r="F93" s="211">
        <f t="shared" si="12"/>
        <v>696425.19113907695</v>
      </c>
      <c r="G93" s="211">
        <f t="shared" si="14"/>
        <v>5888.2457224065847</v>
      </c>
      <c r="H93" s="211">
        <f t="shared" si="15"/>
        <v>6476.7542775934153</v>
      </c>
      <c r="I93" s="211">
        <v>0</v>
      </c>
      <c r="J93" s="211">
        <v>12365</v>
      </c>
      <c r="K93" s="211">
        <f t="shared" si="13"/>
        <v>690536.94541667041</v>
      </c>
    </row>
    <row r="94" spans="2:11">
      <c r="B94" s="215">
        <v>87</v>
      </c>
      <c r="C94" s="214">
        <v>48116</v>
      </c>
      <c r="D94" s="213" t="s">
        <v>389</v>
      </c>
      <c r="E94" s="212">
        <f t="shared" si="11"/>
        <v>31</v>
      </c>
      <c r="F94" s="211">
        <f t="shared" si="12"/>
        <v>690536.94541667041</v>
      </c>
      <c r="G94" s="211">
        <f t="shared" si="14"/>
        <v>5943.0064076249655</v>
      </c>
      <c r="H94" s="211">
        <f t="shared" si="15"/>
        <v>6421.9935923750345</v>
      </c>
      <c r="I94" s="211">
        <v>0</v>
      </c>
      <c r="J94" s="211">
        <v>12365</v>
      </c>
      <c r="K94" s="211">
        <f t="shared" si="13"/>
        <v>684593.93900904548</v>
      </c>
    </row>
    <row r="95" spans="2:11">
      <c r="B95" s="215">
        <v>88</v>
      </c>
      <c r="C95" s="214">
        <v>48146</v>
      </c>
      <c r="D95" s="213" t="s">
        <v>389</v>
      </c>
      <c r="E95" s="212">
        <f t="shared" si="11"/>
        <v>30</v>
      </c>
      <c r="F95" s="211">
        <f t="shared" si="12"/>
        <v>684593.93900904548</v>
      </c>
      <c r="G95" s="211">
        <f t="shared" si="14"/>
        <v>6203.654548918591</v>
      </c>
      <c r="H95" s="211">
        <f t="shared" si="15"/>
        <v>6161.345451081409</v>
      </c>
      <c r="I95" s="211">
        <v>0</v>
      </c>
      <c r="J95" s="211">
        <v>12365</v>
      </c>
      <c r="K95" s="211">
        <f t="shared" si="13"/>
        <v>678390.28446012689</v>
      </c>
    </row>
    <row r="96" spans="2:11">
      <c r="B96" s="215">
        <v>89</v>
      </c>
      <c r="C96" s="214">
        <v>48177</v>
      </c>
      <c r="D96" s="213" t="s">
        <v>389</v>
      </c>
      <c r="E96" s="212">
        <f t="shared" si="11"/>
        <v>31</v>
      </c>
      <c r="F96" s="211">
        <f t="shared" si="12"/>
        <v>678390.28446012689</v>
      </c>
      <c r="G96" s="211">
        <f t="shared" si="14"/>
        <v>6055.9703545208204</v>
      </c>
      <c r="H96" s="211">
        <f t="shared" si="15"/>
        <v>6309.0296454791796</v>
      </c>
      <c r="I96" s="211">
        <v>0</v>
      </c>
      <c r="J96" s="211">
        <v>12365</v>
      </c>
      <c r="K96" s="211">
        <f t="shared" si="13"/>
        <v>672334.31410560606</v>
      </c>
    </row>
    <row r="97" spans="2:11">
      <c r="B97" s="215">
        <v>90</v>
      </c>
      <c r="C97" s="214">
        <v>48207</v>
      </c>
      <c r="D97" s="213" t="s">
        <v>389</v>
      </c>
      <c r="E97" s="212">
        <f t="shared" si="11"/>
        <v>30</v>
      </c>
      <c r="F97" s="211">
        <f t="shared" si="12"/>
        <v>672334.31410560606</v>
      </c>
      <c r="G97" s="211">
        <f t="shared" si="14"/>
        <v>6313.991173049546</v>
      </c>
      <c r="H97" s="211">
        <f t="shared" si="15"/>
        <v>6051.008826950454</v>
      </c>
      <c r="I97" s="211">
        <v>0</v>
      </c>
      <c r="J97" s="211">
        <v>12365</v>
      </c>
      <c r="K97" s="211">
        <f t="shared" si="13"/>
        <v>666020.3229325565</v>
      </c>
    </row>
    <row r="98" spans="2:11">
      <c r="B98" s="215">
        <v>91</v>
      </c>
      <c r="C98" s="214">
        <v>48238</v>
      </c>
      <c r="D98" s="213" t="s">
        <v>389</v>
      </c>
      <c r="E98" s="212">
        <f t="shared" si="11"/>
        <v>31</v>
      </c>
      <c r="F98" s="211">
        <f t="shared" si="12"/>
        <v>666020.3229325565</v>
      </c>
      <c r="G98" s="211">
        <f t="shared" si="14"/>
        <v>6171.0109967272247</v>
      </c>
      <c r="H98" s="211">
        <f t="shared" si="15"/>
        <v>6193.9890032727753</v>
      </c>
      <c r="I98" s="211">
        <v>0</v>
      </c>
      <c r="J98" s="211">
        <v>12365</v>
      </c>
      <c r="K98" s="211">
        <f t="shared" si="13"/>
        <v>659849.31193582923</v>
      </c>
    </row>
    <row r="99" spans="2:11">
      <c r="B99" s="215">
        <v>92</v>
      </c>
      <c r="C99" s="214">
        <v>48269</v>
      </c>
      <c r="D99" s="213" t="s">
        <v>389</v>
      </c>
      <c r="E99" s="212">
        <f t="shared" si="11"/>
        <v>31</v>
      </c>
      <c r="F99" s="211">
        <f t="shared" si="12"/>
        <v>659849.31193582923</v>
      </c>
      <c r="G99" s="211">
        <f t="shared" si="14"/>
        <v>6228.4013989967889</v>
      </c>
      <c r="H99" s="211">
        <f t="shared" si="15"/>
        <v>6136.5986010032111</v>
      </c>
      <c r="I99" s="211">
        <v>0</v>
      </c>
      <c r="J99" s="211">
        <v>12365</v>
      </c>
      <c r="K99" s="211">
        <f t="shared" si="13"/>
        <v>653620.91053683241</v>
      </c>
    </row>
    <row r="100" spans="2:11">
      <c r="B100" s="215">
        <v>93</v>
      </c>
      <c r="C100" s="214">
        <v>48298</v>
      </c>
      <c r="D100" s="213" t="s">
        <v>389</v>
      </c>
      <c r="E100" s="212">
        <f t="shared" si="11"/>
        <v>29</v>
      </c>
      <c r="F100" s="211">
        <f t="shared" si="12"/>
        <v>653620.91053683241</v>
      </c>
      <c r="G100" s="211">
        <f t="shared" si="14"/>
        <v>6678.4980783295587</v>
      </c>
      <c r="H100" s="211">
        <f t="shared" si="15"/>
        <v>5686.5019216704413</v>
      </c>
      <c r="I100" s="211">
        <v>0</v>
      </c>
      <c r="J100" s="211">
        <v>12365</v>
      </c>
      <c r="K100" s="211">
        <f t="shared" si="13"/>
        <v>646942.4124585028</v>
      </c>
    </row>
    <row r="101" spans="2:11">
      <c r="B101" s="215">
        <v>94</v>
      </c>
      <c r="C101" s="214">
        <v>48329</v>
      </c>
      <c r="D101" s="213" t="s">
        <v>389</v>
      </c>
      <c r="E101" s="212">
        <f t="shared" si="11"/>
        <v>31</v>
      </c>
      <c r="F101" s="211">
        <f t="shared" si="12"/>
        <v>646942.4124585028</v>
      </c>
      <c r="G101" s="211">
        <f t="shared" si="14"/>
        <v>6348.4355641359243</v>
      </c>
      <c r="H101" s="211">
        <f t="shared" si="15"/>
        <v>6016.5644358640757</v>
      </c>
      <c r="I101" s="211">
        <v>0</v>
      </c>
      <c r="J101" s="211">
        <v>12365</v>
      </c>
      <c r="K101" s="211">
        <f t="shared" si="13"/>
        <v>640593.9768943669</v>
      </c>
    </row>
    <row r="102" spans="2:11">
      <c r="B102" s="215">
        <v>95</v>
      </c>
      <c r="C102" s="214">
        <v>48359</v>
      </c>
      <c r="D102" s="213" t="s">
        <v>389</v>
      </c>
      <c r="E102" s="212">
        <f t="shared" si="11"/>
        <v>30</v>
      </c>
      <c r="F102" s="211">
        <f t="shared" si="12"/>
        <v>640593.9768943669</v>
      </c>
      <c r="G102" s="211">
        <f t="shared" si="14"/>
        <v>6599.654207950698</v>
      </c>
      <c r="H102" s="211">
        <f t="shared" si="15"/>
        <v>5765.345792049302</v>
      </c>
      <c r="I102" s="211">
        <v>0</v>
      </c>
      <c r="J102" s="211">
        <v>12365</v>
      </c>
      <c r="K102" s="211">
        <f t="shared" si="13"/>
        <v>633994.32268641621</v>
      </c>
    </row>
    <row r="103" spans="2:11">
      <c r="B103" s="215">
        <v>96</v>
      </c>
      <c r="C103" s="214">
        <v>48390</v>
      </c>
      <c r="D103" s="213" t="s">
        <v>389</v>
      </c>
      <c r="E103" s="212">
        <f t="shared" si="11"/>
        <v>31</v>
      </c>
      <c r="F103" s="211">
        <f t="shared" si="12"/>
        <v>633994.32268641621</v>
      </c>
      <c r="G103" s="211">
        <f t="shared" si="14"/>
        <v>6468.8527990163293</v>
      </c>
      <c r="H103" s="211">
        <f t="shared" si="15"/>
        <v>5896.1472009836707</v>
      </c>
      <c r="I103" s="211">
        <v>0</v>
      </c>
      <c r="J103" s="211">
        <v>12365</v>
      </c>
      <c r="K103" s="211">
        <f t="shared" si="13"/>
        <v>627525.46988739993</v>
      </c>
    </row>
    <row r="104" spans="2:11">
      <c r="B104" s="215">
        <v>97</v>
      </c>
      <c r="C104" s="214">
        <v>48420</v>
      </c>
      <c r="D104" s="213" t="s">
        <v>389</v>
      </c>
      <c r="E104" s="212">
        <f t="shared" ref="E104:E135" si="16">+C104-C103</f>
        <v>30</v>
      </c>
      <c r="F104" s="211">
        <f t="shared" ref="F104:F135" si="17">+K103</f>
        <v>627525.46988739993</v>
      </c>
      <c r="G104" s="211">
        <f t="shared" si="14"/>
        <v>6717.2707710134009</v>
      </c>
      <c r="H104" s="211">
        <f t="shared" si="15"/>
        <v>5647.7292289865991</v>
      </c>
      <c r="I104" s="211">
        <v>0</v>
      </c>
      <c r="J104" s="211">
        <v>12365</v>
      </c>
      <c r="K104" s="211">
        <f t="shared" ref="K104:K135" si="18">+F104-G104</f>
        <v>620808.19911638647</v>
      </c>
    </row>
    <row r="105" spans="2:11">
      <c r="B105" s="215">
        <v>98</v>
      </c>
      <c r="C105" s="214">
        <v>48451</v>
      </c>
      <c r="D105" s="213" t="s">
        <v>389</v>
      </c>
      <c r="E105" s="212">
        <f t="shared" si="16"/>
        <v>31</v>
      </c>
      <c r="F105" s="211">
        <f t="shared" si="17"/>
        <v>620808.19911638647</v>
      </c>
      <c r="G105" s="211">
        <f t="shared" si="14"/>
        <v>6591.4837482176063</v>
      </c>
      <c r="H105" s="211">
        <f t="shared" si="15"/>
        <v>5773.5162517823937</v>
      </c>
      <c r="I105" s="211">
        <v>0</v>
      </c>
      <c r="J105" s="211">
        <v>12365</v>
      </c>
      <c r="K105" s="211">
        <f t="shared" si="18"/>
        <v>614216.71536816889</v>
      </c>
    </row>
    <row r="106" spans="2:11">
      <c r="B106" s="215">
        <v>99</v>
      </c>
      <c r="C106" s="214">
        <v>48482</v>
      </c>
      <c r="D106" s="213" t="s">
        <v>389</v>
      </c>
      <c r="E106" s="212">
        <f t="shared" si="16"/>
        <v>31</v>
      </c>
      <c r="F106" s="211">
        <f t="shared" si="17"/>
        <v>614216.71536816889</v>
      </c>
      <c r="G106" s="211">
        <f t="shared" si="14"/>
        <v>6652.7845470760294</v>
      </c>
      <c r="H106" s="211">
        <f t="shared" si="15"/>
        <v>5712.2154529239706</v>
      </c>
      <c r="I106" s="211">
        <v>0</v>
      </c>
      <c r="J106" s="211">
        <v>12365</v>
      </c>
      <c r="K106" s="211">
        <f t="shared" si="18"/>
        <v>607563.93082109292</v>
      </c>
    </row>
    <row r="107" spans="2:11">
      <c r="B107" s="215">
        <v>100</v>
      </c>
      <c r="C107" s="214">
        <v>48512</v>
      </c>
      <c r="D107" s="213" t="s">
        <v>389</v>
      </c>
      <c r="E107" s="212">
        <f t="shared" si="16"/>
        <v>30</v>
      </c>
      <c r="F107" s="211">
        <f t="shared" si="17"/>
        <v>607563.93082109292</v>
      </c>
      <c r="G107" s="211">
        <f t="shared" si="14"/>
        <v>6896.9246226101641</v>
      </c>
      <c r="H107" s="211">
        <f t="shared" si="15"/>
        <v>5468.0753773898359</v>
      </c>
      <c r="I107" s="211">
        <v>0</v>
      </c>
      <c r="J107" s="211">
        <v>12365</v>
      </c>
      <c r="K107" s="211">
        <f t="shared" si="18"/>
        <v>600667.0061984827</v>
      </c>
    </row>
    <row r="108" spans="2:11">
      <c r="B108" s="215">
        <v>101</v>
      </c>
      <c r="C108" s="214">
        <v>48543</v>
      </c>
      <c r="D108" s="213" t="s">
        <v>389</v>
      </c>
      <c r="E108" s="212">
        <f t="shared" si="16"/>
        <v>31</v>
      </c>
      <c r="F108" s="211">
        <f t="shared" si="17"/>
        <v>600667.0061984827</v>
      </c>
      <c r="G108" s="211">
        <f t="shared" si="14"/>
        <v>6778.7968423541115</v>
      </c>
      <c r="H108" s="211">
        <f t="shared" si="15"/>
        <v>5586.2031576458885</v>
      </c>
      <c r="I108" s="211">
        <v>0</v>
      </c>
      <c r="J108" s="211">
        <v>12365</v>
      </c>
      <c r="K108" s="211">
        <f t="shared" si="18"/>
        <v>593888.20935612859</v>
      </c>
    </row>
    <row r="109" spans="2:11">
      <c r="B109" s="215">
        <v>102</v>
      </c>
      <c r="C109" s="214">
        <v>48573</v>
      </c>
      <c r="D109" s="213" t="s">
        <v>389</v>
      </c>
      <c r="E109" s="212">
        <f t="shared" si="16"/>
        <v>30</v>
      </c>
      <c r="F109" s="211">
        <f t="shared" si="17"/>
        <v>593888.20935612859</v>
      </c>
      <c r="G109" s="211">
        <f t="shared" si="14"/>
        <v>7020.006115794843</v>
      </c>
      <c r="H109" s="211">
        <f t="shared" si="15"/>
        <v>5344.993884205157</v>
      </c>
      <c r="I109" s="211">
        <v>0</v>
      </c>
      <c r="J109" s="211">
        <v>12365</v>
      </c>
      <c r="K109" s="211">
        <f t="shared" si="18"/>
        <v>586868.20324033371</v>
      </c>
    </row>
    <row r="110" spans="2:11">
      <c r="B110" s="215">
        <v>103</v>
      </c>
      <c r="C110" s="214">
        <v>48604</v>
      </c>
      <c r="D110" s="213" t="s">
        <v>389</v>
      </c>
      <c r="E110" s="212">
        <f t="shared" si="16"/>
        <v>31</v>
      </c>
      <c r="F110" s="211">
        <f t="shared" si="17"/>
        <v>586868.20324033371</v>
      </c>
      <c r="G110" s="211">
        <f t="shared" ref="G110:G141" si="19">+J110-H110-I110</f>
        <v>6907.1257098648966</v>
      </c>
      <c r="H110" s="211">
        <f t="shared" ref="H110:H141" si="20">+F110*((0.009/30)*E110)</f>
        <v>5457.8742901351034</v>
      </c>
      <c r="I110" s="211">
        <v>0</v>
      </c>
      <c r="J110" s="211">
        <v>12365</v>
      </c>
      <c r="K110" s="211">
        <f t="shared" si="18"/>
        <v>579961.07753046881</v>
      </c>
    </row>
    <row r="111" spans="2:11">
      <c r="B111" s="215">
        <v>104</v>
      </c>
      <c r="C111" s="214">
        <v>48635</v>
      </c>
      <c r="D111" s="213" t="s">
        <v>389</v>
      </c>
      <c r="E111" s="212">
        <f t="shared" si="16"/>
        <v>31</v>
      </c>
      <c r="F111" s="211">
        <f t="shared" si="17"/>
        <v>579961.07753046881</v>
      </c>
      <c r="G111" s="211">
        <f t="shared" si="19"/>
        <v>6971.3619789666409</v>
      </c>
      <c r="H111" s="211">
        <f t="shared" si="20"/>
        <v>5393.6380210333591</v>
      </c>
      <c r="I111" s="211">
        <v>0</v>
      </c>
      <c r="J111" s="211">
        <v>12365</v>
      </c>
      <c r="K111" s="211">
        <f t="shared" si="18"/>
        <v>572989.71555150219</v>
      </c>
    </row>
    <row r="112" spans="2:11">
      <c r="B112" s="215">
        <v>105</v>
      </c>
      <c r="C112" s="214">
        <v>48663</v>
      </c>
      <c r="D112" s="213" t="s">
        <v>389</v>
      </c>
      <c r="E112" s="212">
        <f t="shared" si="16"/>
        <v>28</v>
      </c>
      <c r="F112" s="211">
        <f t="shared" si="17"/>
        <v>572989.71555150219</v>
      </c>
      <c r="G112" s="211">
        <f t="shared" si="19"/>
        <v>7551.8863893673815</v>
      </c>
      <c r="H112" s="211">
        <f t="shared" si="20"/>
        <v>4813.1136106326185</v>
      </c>
      <c r="I112" s="211">
        <v>0</v>
      </c>
      <c r="J112" s="211">
        <v>12365</v>
      </c>
      <c r="K112" s="211">
        <f t="shared" si="18"/>
        <v>565437.82916213479</v>
      </c>
    </row>
    <row r="113" spans="2:11">
      <c r="B113" s="215">
        <v>106</v>
      </c>
      <c r="C113" s="214">
        <v>48694</v>
      </c>
      <c r="D113" s="213" t="s">
        <v>389</v>
      </c>
      <c r="E113" s="212">
        <f t="shared" si="16"/>
        <v>31</v>
      </c>
      <c r="F113" s="211">
        <f t="shared" si="17"/>
        <v>565437.82916213479</v>
      </c>
      <c r="G113" s="211">
        <f t="shared" si="19"/>
        <v>7106.428188792147</v>
      </c>
      <c r="H113" s="211">
        <f t="shared" si="20"/>
        <v>5258.571811207853</v>
      </c>
      <c r="I113" s="211">
        <v>0</v>
      </c>
      <c r="J113" s="211">
        <v>12365</v>
      </c>
      <c r="K113" s="211">
        <f t="shared" si="18"/>
        <v>558331.40097334259</v>
      </c>
    </row>
    <row r="114" spans="2:11">
      <c r="B114" s="215">
        <v>107</v>
      </c>
      <c r="C114" s="214">
        <v>48724</v>
      </c>
      <c r="D114" s="213" t="s">
        <v>389</v>
      </c>
      <c r="E114" s="212">
        <f t="shared" si="16"/>
        <v>30</v>
      </c>
      <c r="F114" s="211">
        <f t="shared" si="17"/>
        <v>558331.40097334259</v>
      </c>
      <c r="G114" s="211">
        <f t="shared" si="19"/>
        <v>7340.0173912399168</v>
      </c>
      <c r="H114" s="211">
        <f t="shared" si="20"/>
        <v>5024.9826087600832</v>
      </c>
      <c r="I114" s="211">
        <v>0</v>
      </c>
      <c r="J114" s="211">
        <v>12365</v>
      </c>
      <c r="K114" s="211">
        <f t="shared" si="18"/>
        <v>550991.38358210272</v>
      </c>
    </row>
    <row r="115" spans="2:11">
      <c r="B115" s="215">
        <v>108</v>
      </c>
      <c r="C115" s="214">
        <v>48755</v>
      </c>
      <c r="D115" s="213" t="s">
        <v>389</v>
      </c>
      <c r="E115" s="212">
        <f t="shared" si="16"/>
        <v>31</v>
      </c>
      <c r="F115" s="211">
        <f t="shared" si="17"/>
        <v>550991.38358210272</v>
      </c>
      <c r="G115" s="211">
        <f t="shared" si="19"/>
        <v>7240.7801326864455</v>
      </c>
      <c r="H115" s="211">
        <f t="shared" si="20"/>
        <v>5124.2198673135545</v>
      </c>
      <c r="I115" s="211">
        <v>0</v>
      </c>
      <c r="J115" s="211">
        <v>12365</v>
      </c>
      <c r="K115" s="211">
        <f t="shared" si="18"/>
        <v>543750.60344941623</v>
      </c>
    </row>
    <row r="116" spans="2:11">
      <c r="B116" s="215">
        <v>109</v>
      </c>
      <c r="C116" s="214">
        <v>48785</v>
      </c>
      <c r="D116" s="213" t="s">
        <v>389</v>
      </c>
      <c r="E116" s="212">
        <f t="shared" si="16"/>
        <v>30</v>
      </c>
      <c r="F116" s="211">
        <f t="shared" si="17"/>
        <v>543750.60344941623</v>
      </c>
      <c r="G116" s="211">
        <f t="shared" si="19"/>
        <v>7471.2445689552542</v>
      </c>
      <c r="H116" s="211">
        <f t="shared" si="20"/>
        <v>4893.7554310447458</v>
      </c>
      <c r="I116" s="211">
        <v>0</v>
      </c>
      <c r="J116" s="211">
        <v>12365</v>
      </c>
      <c r="K116" s="211">
        <f t="shared" si="18"/>
        <v>536279.35888046096</v>
      </c>
    </row>
    <row r="117" spans="2:11">
      <c r="B117" s="215">
        <v>110</v>
      </c>
      <c r="C117" s="214">
        <v>48816</v>
      </c>
      <c r="D117" s="213" t="s">
        <v>389</v>
      </c>
      <c r="E117" s="212">
        <f t="shared" si="16"/>
        <v>31</v>
      </c>
      <c r="F117" s="211">
        <f t="shared" si="17"/>
        <v>536279.35888046096</v>
      </c>
      <c r="G117" s="211">
        <f t="shared" si="19"/>
        <v>7377.6019624117134</v>
      </c>
      <c r="H117" s="211">
        <f t="shared" si="20"/>
        <v>4987.3980375882866</v>
      </c>
      <c r="I117" s="211">
        <v>0</v>
      </c>
      <c r="J117" s="211">
        <v>12365</v>
      </c>
      <c r="K117" s="211">
        <f t="shared" si="18"/>
        <v>528901.7569180493</v>
      </c>
    </row>
    <row r="118" spans="2:11">
      <c r="B118" s="215">
        <v>111</v>
      </c>
      <c r="C118" s="214">
        <v>48847</v>
      </c>
      <c r="D118" s="213" t="s">
        <v>389</v>
      </c>
      <c r="E118" s="212">
        <f t="shared" si="16"/>
        <v>31</v>
      </c>
      <c r="F118" s="211">
        <f t="shared" si="17"/>
        <v>528901.7569180493</v>
      </c>
      <c r="G118" s="211">
        <f t="shared" si="19"/>
        <v>7446.2136606621416</v>
      </c>
      <c r="H118" s="211">
        <f t="shared" si="20"/>
        <v>4918.7863393378584</v>
      </c>
      <c r="I118" s="211">
        <v>0</v>
      </c>
      <c r="J118" s="211">
        <v>12365</v>
      </c>
      <c r="K118" s="211">
        <f t="shared" si="18"/>
        <v>521455.54325738718</v>
      </c>
    </row>
    <row r="119" spans="2:11">
      <c r="B119" s="215">
        <v>112</v>
      </c>
      <c r="C119" s="214">
        <v>48877</v>
      </c>
      <c r="D119" s="213" t="s">
        <v>389</v>
      </c>
      <c r="E119" s="212">
        <f t="shared" si="16"/>
        <v>30</v>
      </c>
      <c r="F119" s="211">
        <f t="shared" si="17"/>
        <v>521455.54325738718</v>
      </c>
      <c r="G119" s="211">
        <f t="shared" si="19"/>
        <v>7671.9001106835158</v>
      </c>
      <c r="H119" s="211">
        <f t="shared" si="20"/>
        <v>4693.0998893164842</v>
      </c>
      <c r="I119" s="211">
        <v>0</v>
      </c>
      <c r="J119" s="211">
        <v>12365</v>
      </c>
      <c r="K119" s="211">
        <f t="shared" si="18"/>
        <v>513783.64314670366</v>
      </c>
    </row>
    <row r="120" spans="2:11">
      <c r="B120" s="215">
        <v>113</v>
      </c>
      <c r="C120" s="214">
        <v>48908</v>
      </c>
      <c r="D120" s="213" t="s">
        <v>389</v>
      </c>
      <c r="E120" s="212">
        <f t="shared" si="16"/>
        <v>31</v>
      </c>
      <c r="F120" s="211">
        <f t="shared" si="17"/>
        <v>513783.64314670366</v>
      </c>
      <c r="G120" s="211">
        <f t="shared" si="19"/>
        <v>7586.8121187356564</v>
      </c>
      <c r="H120" s="211">
        <f t="shared" si="20"/>
        <v>4778.1878812643436</v>
      </c>
      <c r="I120" s="211">
        <v>0</v>
      </c>
      <c r="J120" s="211">
        <v>12365</v>
      </c>
      <c r="K120" s="211">
        <f t="shared" si="18"/>
        <v>506196.83102796803</v>
      </c>
    </row>
    <row r="121" spans="2:11">
      <c r="B121" s="215">
        <v>114</v>
      </c>
      <c r="C121" s="214">
        <v>48938</v>
      </c>
      <c r="D121" s="213" t="s">
        <v>389</v>
      </c>
      <c r="E121" s="212">
        <f t="shared" si="16"/>
        <v>30</v>
      </c>
      <c r="F121" s="211">
        <f t="shared" si="17"/>
        <v>506196.83102796803</v>
      </c>
      <c r="G121" s="211">
        <f t="shared" si="19"/>
        <v>7809.2285207482882</v>
      </c>
      <c r="H121" s="211">
        <f t="shared" si="20"/>
        <v>4555.7714792517118</v>
      </c>
      <c r="I121" s="211">
        <v>0</v>
      </c>
      <c r="J121" s="211">
        <v>12365</v>
      </c>
      <c r="K121" s="211">
        <f t="shared" si="18"/>
        <v>498387.60250721977</v>
      </c>
    </row>
    <row r="122" spans="2:11">
      <c r="B122" s="215">
        <v>115</v>
      </c>
      <c r="C122" s="214">
        <v>48969</v>
      </c>
      <c r="D122" s="213" t="s">
        <v>389</v>
      </c>
      <c r="E122" s="212">
        <f t="shared" si="16"/>
        <v>31</v>
      </c>
      <c r="F122" s="211">
        <f t="shared" si="17"/>
        <v>498387.60250721977</v>
      </c>
      <c r="G122" s="211">
        <f t="shared" si="19"/>
        <v>7729.9952966828569</v>
      </c>
      <c r="H122" s="211">
        <f t="shared" si="20"/>
        <v>4635.0047033171431</v>
      </c>
      <c r="I122" s="211">
        <v>0</v>
      </c>
      <c r="J122" s="211">
        <v>12365</v>
      </c>
      <c r="K122" s="211">
        <f t="shared" si="18"/>
        <v>490657.60721053689</v>
      </c>
    </row>
    <row r="123" spans="2:11">
      <c r="B123" s="215">
        <v>116</v>
      </c>
      <c r="C123" s="214">
        <v>49000</v>
      </c>
      <c r="D123" s="213" t="s">
        <v>389</v>
      </c>
      <c r="E123" s="212">
        <f t="shared" si="16"/>
        <v>31</v>
      </c>
      <c r="F123" s="211">
        <f t="shared" si="17"/>
        <v>490657.60721053689</v>
      </c>
      <c r="G123" s="211">
        <f t="shared" si="19"/>
        <v>7801.8842529420072</v>
      </c>
      <c r="H123" s="211">
        <f t="shared" si="20"/>
        <v>4563.1157470579928</v>
      </c>
      <c r="I123" s="211">
        <v>0</v>
      </c>
      <c r="J123" s="211">
        <v>12365</v>
      </c>
      <c r="K123" s="211">
        <f t="shared" si="18"/>
        <v>482855.7229575949</v>
      </c>
    </row>
    <row r="124" spans="2:11">
      <c r="B124" s="215">
        <v>117</v>
      </c>
      <c r="C124" s="214">
        <v>49028</v>
      </c>
      <c r="D124" s="213" t="s">
        <v>389</v>
      </c>
      <c r="E124" s="212">
        <f t="shared" si="16"/>
        <v>28</v>
      </c>
      <c r="F124" s="211">
        <f t="shared" si="17"/>
        <v>482855.7229575949</v>
      </c>
      <c r="G124" s="211">
        <f t="shared" si="19"/>
        <v>8309.0119271562035</v>
      </c>
      <c r="H124" s="211">
        <f t="shared" si="20"/>
        <v>4055.988072843797</v>
      </c>
      <c r="I124" s="211">
        <v>0</v>
      </c>
      <c r="J124" s="211">
        <v>12365</v>
      </c>
      <c r="K124" s="211">
        <f t="shared" si="18"/>
        <v>474546.71103043872</v>
      </c>
    </row>
    <row r="125" spans="2:11">
      <c r="B125" s="215">
        <v>118</v>
      </c>
      <c r="C125" s="214">
        <v>49059</v>
      </c>
      <c r="D125" s="213" t="s">
        <v>389</v>
      </c>
      <c r="E125" s="212">
        <f t="shared" si="16"/>
        <v>31</v>
      </c>
      <c r="F125" s="211">
        <f t="shared" si="17"/>
        <v>474546.71103043872</v>
      </c>
      <c r="G125" s="211">
        <f t="shared" si="19"/>
        <v>7951.7155874169202</v>
      </c>
      <c r="H125" s="211">
        <f t="shared" si="20"/>
        <v>4413.2844125830798</v>
      </c>
      <c r="I125" s="211">
        <v>0</v>
      </c>
      <c r="J125" s="211">
        <v>12365</v>
      </c>
      <c r="K125" s="211">
        <f t="shared" si="18"/>
        <v>466594.99544302182</v>
      </c>
    </row>
    <row r="126" spans="2:11">
      <c r="B126" s="215">
        <v>119</v>
      </c>
      <c r="C126" s="214">
        <v>49089</v>
      </c>
      <c r="D126" s="213" t="s">
        <v>389</v>
      </c>
      <c r="E126" s="212">
        <f t="shared" si="16"/>
        <v>30</v>
      </c>
      <c r="F126" s="211">
        <f t="shared" si="17"/>
        <v>466594.99544302182</v>
      </c>
      <c r="G126" s="211">
        <f t="shared" si="19"/>
        <v>8165.6450410128036</v>
      </c>
      <c r="H126" s="211">
        <f t="shared" si="20"/>
        <v>4199.3549589871964</v>
      </c>
      <c r="I126" s="211">
        <v>0</v>
      </c>
      <c r="J126" s="211">
        <v>12365</v>
      </c>
      <c r="K126" s="211">
        <f t="shared" si="18"/>
        <v>458429.35040200903</v>
      </c>
    </row>
    <row r="127" spans="2:11">
      <c r="B127" s="215">
        <v>120</v>
      </c>
      <c r="C127" s="214">
        <v>49120</v>
      </c>
      <c r="D127" s="213" t="s">
        <v>389</v>
      </c>
      <c r="E127" s="212">
        <f t="shared" si="16"/>
        <v>31</v>
      </c>
      <c r="F127" s="211">
        <f t="shared" si="17"/>
        <v>458429.35040200903</v>
      </c>
      <c r="G127" s="211">
        <f t="shared" si="19"/>
        <v>8101.6070412613162</v>
      </c>
      <c r="H127" s="211">
        <f t="shared" si="20"/>
        <v>4263.3929587386838</v>
      </c>
      <c r="I127" s="211">
        <v>0</v>
      </c>
      <c r="J127" s="211">
        <v>12365</v>
      </c>
      <c r="K127" s="211">
        <f t="shared" si="18"/>
        <v>450327.7433607477</v>
      </c>
    </row>
    <row r="128" spans="2:11">
      <c r="B128" s="215">
        <v>121</v>
      </c>
      <c r="C128" s="214">
        <v>49150</v>
      </c>
      <c r="D128" s="213" t="s">
        <v>389</v>
      </c>
      <c r="E128" s="212">
        <f t="shared" si="16"/>
        <v>30</v>
      </c>
      <c r="F128" s="211">
        <f t="shared" si="17"/>
        <v>450327.7433607477</v>
      </c>
      <c r="G128" s="211">
        <f t="shared" si="19"/>
        <v>8312.050309753271</v>
      </c>
      <c r="H128" s="211">
        <f t="shared" si="20"/>
        <v>4052.949690246729</v>
      </c>
      <c r="I128" s="211">
        <v>0</v>
      </c>
      <c r="J128" s="211">
        <v>12365</v>
      </c>
      <c r="K128" s="211">
        <f t="shared" si="18"/>
        <v>442015.69305099442</v>
      </c>
    </row>
    <row r="129" spans="2:11">
      <c r="B129" s="215">
        <v>122</v>
      </c>
      <c r="C129" s="214">
        <v>49181</v>
      </c>
      <c r="D129" s="213" t="s">
        <v>389</v>
      </c>
      <c r="E129" s="212">
        <f t="shared" si="16"/>
        <v>31</v>
      </c>
      <c r="F129" s="211">
        <f t="shared" si="17"/>
        <v>442015.69305099442</v>
      </c>
      <c r="G129" s="211">
        <f t="shared" si="19"/>
        <v>8254.2540546257515</v>
      </c>
      <c r="H129" s="211">
        <f t="shared" si="20"/>
        <v>4110.7459453742476</v>
      </c>
      <c r="I129" s="211">
        <v>0</v>
      </c>
      <c r="J129" s="211">
        <v>12365</v>
      </c>
      <c r="K129" s="211">
        <f t="shared" si="18"/>
        <v>433761.43899636867</v>
      </c>
    </row>
    <row r="130" spans="2:11">
      <c r="B130" s="215">
        <v>123</v>
      </c>
      <c r="C130" s="214">
        <v>49212</v>
      </c>
      <c r="D130" s="213" t="s">
        <v>389</v>
      </c>
      <c r="E130" s="212">
        <f t="shared" si="16"/>
        <v>31</v>
      </c>
      <c r="F130" s="211">
        <f t="shared" si="17"/>
        <v>433761.43899636867</v>
      </c>
      <c r="G130" s="211">
        <f t="shared" si="19"/>
        <v>8331.0186173337715</v>
      </c>
      <c r="H130" s="211">
        <f t="shared" si="20"/>
        <v>4033.9813826662285</v>
      </c>
      <c r="I130" s="211">
        <v>0</v>
      </c>
      <c r="J130" s="211">
        <v>12365</v>
      </c>
      <c r="K130" s="211">
        <f t="shared" si="18"/>
        <v>425430.42037903488</v>
      </c>
    </row>
    <row r="131" spans="2:11">
      <c r="B131" s="215">
        <v>124</v>
      </c>
      <c r="C131" s="214">
        <v>49242</v>
      </c>
      <c r="D131" s="213" t="s">
        <v>389</v>
      </c>
      <c r="E131" s="212">
        <f t="shared" si="16"/>
        <v>30</v>
      </c>
      <c r="F131" s="211">
        <f t="shared" si="17"/>
        <v>425430.42037903488</v>
      </c>
      <c r="G131" s="211">
        <f t="shared" si="19"/>
        <v>8536.1262165886874</v>
      </c>
      <c r="H131" s="211">
        <f t="shared" si="20"/>
        <v>3828.8737834113135</v>
      </c>
      <c r="I131" s="211">
        <v>0</v>
      </c>
      <c r="J131" s="211">
        <v>12365</v>
      </c>
      <c r="K131" s="211">
        <f t="shared" si="18"/>
        <v>416894.29416244617</v>
      </c>
    </row>
    <row r="132" spans="2:11">
      <c r="B132" s="215">
        <v>125</v>
      </c>
      <c r="C132" s="214">
        <v>49273</v>
      </c>
      <c r="D132" s="213" t="s">
        <v>389</v>
      </c>
      <c r="E132" s="212">
        <f t="shared" si="16"/>
        <v>31</v>
      </c>
      <c r="F132" s="211">
        <f t="shared" si="17"/>
        <v>416894.29416244617</v>
      </c>
      <c r="G132" s="211">
        <f t="shared" si="19"/>
        <v>8487.8830642892499</v>
      </c>
      <c r="H132" s="211">
        <f t="shared" si="20"/>
        <v>3877.1169357107492</v>
      </c>
      <c r="I132" s="211">
        <v>0</v>
      </c>
      <c r="J132" s="211">
        <v>12365</v>
      </c>
      <c r="K132" s="211">
        <f t="shared" si="18"/>
        <v>408406.41109815694</v>
      </c>
    </row>
    <row r="133" spans="2:11">
      <c r="B133" s="215">
        <v>126</v>
      </c>
      <c r="C133" s="214">
        <v>49303</v>
      </c>
      <c r="D133" s="213" t="s">
        <v>389</v>
      </c>
      <c r="E133" s="212">
        <f t="shared" si="16"/>
        <v>30</v>
      </c>
      <c r="F133" s="211">
        <f t="shared" si="17"/>
        <v>408406.41109815694</v>
      </c>
      <c r="G133" s="211">
        <f t="shared" si="19"/>
        <v>8689.3423001165884</v>
      </c>
      <c r="H133" s="211">
        <f t="shared" si="20"/>
        <v>3675.6576998834121</v>
      </c>
      <c r="I133" s="211">
        <v>0</v>
      </c>
      <c r="J133" s="211">
        <v>12365</v>
      </c>
      <c r="K133" s="211">
        <f t="shared" si="18"/>
        <v>399717.06879804033</v>
      </c>
    </row>
    <row r="134" spans="2:11">
      <c r="B134" s="215">
        <v>127</v>
      </c>
      <c r="C134" s="214">
        <v>49334</v>
      </c>
      <c r="D134" s="213" t="s">
        <v>389</v>
      </c>
      <c r="E134" s="212">
        <f t="shared" si="16"/>
        <v>31</v>
      </c>
      <c r="F134" s="211">
        <f t="shared" si="17"/>
        <v>399717.06879804033</v>
      </c>
      <c r="G134" s="211">
        <f t="shared" si="19"/>
        <v>8647.6312601782247</v>
      </c>
      <c r="H134" s="211">
        <f t="shared" si="20"/>
        <v>3717.3687398217749</v>
      </c>
      <c r="I134" s="211">
        <v>0</v>
      </c>
      <c r="J134" s="211">
        <v>12365</v>
      </c>
      <c r="K134" s="211">
        <f t="shared" si="18"/>
        <v>391069.4375378621</v>
      </c>
    </row>
    <row r="135" spans="2:11">
      <c r="B135" s="215">
        <v>128</v>
      </c>
      <c r="C135" s="214">
        <v>49365</v>
      </c>
      <c r="D135" s="213" t="s">
        <v>389</v>
      </c>
      <c r="E135" s="212">
        <f t="shared" si="16"/>
        <v>31</v>
      </c>
      <c r="F135" s="211">
        <f t="shared" si="17"/>
        <v>391069.4375378621</v>
      </c>
      <c r="G135" s="211">
        <f t="shared" si="19"/>
        <v>8728.0542308978838</v>
      </c>
      <c r="H135" s="211">
        <f t="shared" si="20"/>
        <v>3636.9457691021171</v>
      </c>
      <c r="I135" s="211">
        <v>0</v>
      </c>
      <c r="J135" s="211">
        <v>12365</v>
      </c>
      <c r="K135" s="211">
        <f t="shared" si="18"/>
        <v>382341.38330696424</v>
      </c>
    </row>
    <row r="136" spans="2:11">
      <c r="B136" s="215">
        <v>129</v>
      </c>
      <c r="C136" s="214">
        <v>49393</v>
      </c>
      <c r="D136" s="213" t="s">
        <v>389</v>
      </c>
      <c r="E136" s="212">
        <f t="shared" ref="E136:E167" si="21">+C136-C135</f>
        <v>28</v>
      </c>
      <c r="F136" s="211">
        <f t="shared" ref="F136:F167" si="22">+K135</f>
        <v>382341.38330696424</v>
      </c>
      <c r="G136" s="211">
        <f t="shared" si="19"/>
        <v>9153.3323802215</v>
      </c>
      <c r="H136" s="211">
        <f t="shared" si="20"/>
        <v>3211.6676197784996</v>
      </c>
      <c r="I136" s="211">
        <v>0</v>
      </c>
      <c r="J136" s="211">
        <v>12365</v>
      </c>
      <c r="K136" s="211">
        <f t="shared" ref="K136:K167" si="23">+F136-G136</f>
        <v>373188.05092674273</v>
      </c>
    </row>
    <row r="137" spans="2:11">
      <c r="B137" s="215">
        <v>130</v>
      </c>
      <c r="C137" s="214">
        <v>49424</v>
      </c>
      <c r="D137" s="213" t="s">
        <v>389</v>
      </c>
      <c r="E137" s="212">
        <f t="shared" si="21"/>
        <v>31</v>
      </c>
      <c r="F137" s="211">
        <f t="shared" si="22"/>
        <v>373188.05092674273</v>
      </c>
      <c r="G137" s="211">
        <f t="shared" si="19"/>
        <v>8894.3511263812925</v>
      </c>
      <c r="H137" s="211">
        <f t="shared" si="20"/>
        <v>3470.6488736187071</v>
      </c>
      <c r="I137" s="211">
        <v>0</v>
      </c>
      <c r="J137" s="211">
        <v>12365</v>
      </c>
      <c r="K137" s="211">
        <f t="shared" si="23"/>
        <v>364293.69980036141</v>
      </c>
    </row>
    <row r="138" spans="2:11">
      <c r="B138" s="215">
        <v>131</v>
      </c>
      <c r="C138" s="214">
        <v>49454</v>
      </c>
      <c r="D138" s="213" t="s">
        <v>389</v>
      </c>
      <c r="E138" s="212">
        <f t="shared" si="21"/>
        <v>30</v>
      </c>
      <c r="F138" s="211">
        <f t="shared" si="22"/>
        <v>364293.69980036141</v>
      </c>
      <c r="G138" s="211">
        <f t="shared" si="19"/>
        <v>9086.3567017967471</v>
      </c>
      <c r="H138" s="211">
        <f t="shared" si="20"/>
        <v>3278.6432982032525</v>
      </c>
      <c r="I138" s="211">
        <v>0</v>
      </c>
      <c r="J138" s="211">
        <v>12365</v>
      </c>
      <c r="K138" s="211">
        <f t="shared" si="23"/>
        <v>355207.34309856466</v>
      </c>
    </row>
    <row r="139" spans="2:11">
      <c r="B139" s="215">
        <v>132</v>
      </c>
      <c r="C139" s="214">
        <v>49485</v>
      </c>
      <c r="D139" s="213" t="s">
        <v>389</v>
      </c>
      <c r="E139" s="212">
        <f t="shared" si="21"/>
        <v>31</v>
      </c>
      <c r="F139" s="211">
        <f t="shared" si="22"/>
        <v>355207.34309856466</v>
      </c>
      <c r="G139" s="211">
        <f t="shared" si="19"/>
        <v>9061.5717091833485</v>
      </c>
      <c r="H139" s="211">
        <f t="shared" si="20"/>
        <v>3303.428290816651</v>
      </c>
      <c r="I139" s="211">
        <v>0</v>
      </c>
      <c r="J139" s="211">
        <v>12365</v>
      </c>
      <c r="K139" s="211">
        <f t="shared" si="23"/>
        <v>346145.77138938132</v>
      </c>
    </row>
    <row r="140" spans="2:11">
      <c r="B140" s="215">
        <v>133</v>
      </c>
      <c r="C140" s="214">
        <v>49515</v>
      </c>
      <c r="D140" s="213" t="s">
        <v>389</v>
      </c>
      <c r="E140" s="212">
        <f t="shared" si="21"/>
        <v>30</v>
      </c>
      <c r="F140" s="211">
        <f t="shared" si="22"/>
        <v>346145.77138938132</v>
      </c>
      <c r="G140" s="211">
        <f t="shared" si="19"/>
        <v>9249.6880574955685</v>
      </c>
      <c r="H140" s="211">
        <f t="shared" si="20"/>
        <v>3115.3119425044315</v>
      </c>
      <c r="I140" s="211">
        <v>0</v>
      </c>
      <c r="J140" s="211">
        <v>12365</v>
      </c>
      <c r="K140" s="211">
        <f t="shared" si="23"/>
        <v>336896.08333188575</v>
      </c>
    </row>
    <row r="141" spans="2:11">
      <c r="B141" s="215">
        <v>134</v>
      </c>
      <c r="C141" s="214">
        <v>49546</v>
      </c>
      <c r="D141" s="213" t="s">
        <v>389</v>
      </c>
      <c r="E141" s="212">
        <f t="shared" si="21"/>
        <v>31</v>
      </c>
      <c r="F141" s="211">
        <f t="shared" si="22"/>
        <v>336896.08333188575</v>
      </c>
      <c r="G141" s="211">
        <f t="shared" si="19"/>
        <v>9231.8664250134625</v>
      </c>
      <c r="H141" s="211">
        <f t="shared" si="20"/>
        <v>3133.133574986537</v>
      </c>
      <c r="I141" s="211">
        <v>0</v>
      </c>
      <c r="J141" s="211">
        <v>12365</v>
      </c>
      <c r="K141" s="211">
        <f t="shared" si="23"/>
        <v>327664.21690687229</v>
      </c>
    </row>
    <row r="142" spans="2:11">
      <c r="B142" s="215">
        <v>135</v>
      </c>
      <c r="C142" s="214">
        <v>49577</v>
      </c>
      <c r="D142" s="213" t="s">
        <v>389</v>
      </c>
      <c r="E142" s="212">
        <f t="shared" si="21"/>
        <v>31</v>
      </c>
      <c r="F142" s="211">
        <f t="shared" si="22"/>
        <v>327664.21690687229</v>
      </c>
      <c r="G142" s="211">
        <f t="shared" ref="G142:G173" si="24">+J142-H142-I142</f>
        <v>9317.7227827660881</v>
      </c>
      <c r="H142" s="211">
        <f t="shared" ref="H142:H173" si="25">+F142*((0.009/30)*E142)</f>
        <v>3047.2772172339119</v>
      </c>
      <c r="I142" s="211">
        <v>0</v>
      </c>
      <c r="J142" s="211">
        <v>12365</v>
      </c>
      <c r="K142" s="211">
        <f t="shared" si="23"/>
        <v>318346.49412410619</v>
      </c>
    </row>
    <row r="143" spans="2:11">
      <c r="B143" s="215">
        <v>136</v>
      </c>
      <c r="C143" s="214">
        <v>49607</v>
      </c>
      <c r="D143" s="213" t="s">
        <v>389</v>
      </c>
      <c r="E143" s="212">
        <f t="shared" si="21"/>
        <v>30</v>
      </c>
      <c r="F143" s="211">
        <f t="shared" si="22"/>
        <v>318346.49412410619</v>
      </c>
      <c r="G143" s="211">
        <f t="shared" si="24"/>
        <v>9499.8815528830455</v>
      </c>
      <c r="H143" s="211">
        <f t="shared" si="25"/>
        <v>2865.1184471169554</v>
      </c>
      <c r="I143" s="211">
        <v>0</v>
      </c>
      <c r="J143" s="211">
        <v>12365</v>
      </c>
      <c r="K143" s="211">
        <f t="shared" si="23"/>
        <v>308846.61257122317</v>
      </c>
    </row>
    <row r="144" spans="2:11">
      <c r="B144" s="215">
        <v>137</v>
      </c>
      <c r="C144" s="214">
        <v>49638</v>
      </c>
      <c r="D144" s="213" t="s">
        <v>389</v>
      </c>
      <c r="E144" s="212">
        <f t="shared" si="21"/>
        <v>31</v>
      </c>
      <c r="F144" s="211">
        <f t="shared" si="22"/>
        <v>308846.61257122317</v>
      </c>
      <c r="G144" s="211">
        <f t="shared" si="24"/>
        <v>9492.7265030876242</v>
      </c>
      <c r="H144" s="211">
        <f t="shared" si="25"/>
        <v>2872.2734969123753</v>
      </c>
      <c r="I144" s="211">
        <v>0</v>
      </c>
      <c r="J144" s="211">
        <v>12365</v>
      </c>
      <c r="K144" s="211">
        <f t="shared" si="23"/>
        <v>299353.88606813556</v>
      </c>
    </row>
    <row r="145" spans="2:11">
      <c r="B145" s="215">
        <v>138</v>
      </c>
      <c r="C145" s="214">
        <v>49668</v>
      </c>
      <c r="D145" s="213" t="s">
        <v>389</v>
      </c>
      <c r="E145" s="212">
        <f t="shared" si="21"/>
        <v>30</v>
      </c>
      <c r="F145" s="211">
        <f t="shared" si="22"/>
        <v>299353.88606813556</v>
      </c>
      <c r="G145" s="211">
        <f t="shared" si="24"/>
        <v>9670.8150253867807</v>
      </c>
      <c r="H145" s="211">
        <f t="shared" si="25"/>
        <v>2694.1849746132198</v>
      </c>
      <c r="I145" s="211">
        <v>0</v>
      </c>
      <c r="J145" s="211">
        <v>12365</v>
      </c>
      <c r="K145" s="211">
        <f t="shared" si="23"/>
        <v>289683.07104274875</v>
      </c>
    </row>
    <row r="146" spans="2:11">
      <c r="B146" s="215">
        <v>139</v>
      </c>
      <c r="C146" s="214">
        <v>49699</v>
      </c>
      <c r="D146" s="213" t="s">
        <v>389</v>
      </c>
      <c r="E146" s="212">
        <f t="shared" si="21"/>
        <v>31</v>
      </c>
      <c r="F146" s="211">
        <f t="shared" si="22"/>
        <v>289683.07104274875</v>
      </c>
      <c r="G146" s="211">
        <f t="shared" si="24"/>
        <v>9670.9474393024375</v>
      </c>
      <c r="H146" s="211">
        <f t="shared" si="25"/>
        <v>2694.052560697563</v>
      </c>
      <c r="I146" s="211">
        <v>0</v>
      </c>
      <c r="J146" s="211">
        <v>12365</v>
      </c>
      <c r="K146" s="211">
        <f t="shared" si="23"/>
        <v>280012.12360344629</v>
      </c>
    </row>
    <row r="147" spans="2:11">
      <c r="B147" s="215">
        <v>140</v>
      </c>
      <c r="C147" s="214">
        <v>49730</v>
      </c>
      <c r="D147" s="213" t="s">
        <v>389</v>
      </c>
      <c r="E147" s="212">
        <f t="shared" si="21"/>
        <v>31</v>
      </c>
      <c r="F147" s="211">
        <f t="shared" si="22"/>
        <v>280012.12360344629</v>
      </c>
      <c r="G147" s="211">
        <f t="shared" si="24"/>
        <v>9760.8872504879491</v>
      </c>
      <c r="H147" s="211">
        <f t="shared" si="25"/>
        <v>2604.1127495120504</v>
      </c>
      <c r="I147" s="211">
        <v>0</v>
      </c>
      <c r="J147" s="211">
        <v>12365</v>
      </c>
      <c r="K147" s="211">
        <f t="shared" si="23"/>
        <v>270251.23635295837</v>
      </c>
    </row>
    <row r="148" spans="2:11">
      <c r="B148" s="215">
        <v>141</v>
      </c>
      <c r="C148" s="214">
        <v>49759</v>
      </c>
      <c r="D148" s="213" t="s">
        <v>389</v>
      </c>
      <c r="E148" s="212">
        <f t="shared" si="21"/>
        <v>29</v>
      </c>
      <c r="F148" s="211">
        <f t="shared" si="22"/>
        <v>270251.23635295837</v>
      </c>
      <c r="G148" s="211">
        <f t="shared" si="24"/>
        <v>10013.814243729263</v>
      </c>
      <c r="H148" s="211">
        <f t="shared" si="25"/>
        <v>2351.1857562707378</v>
      </c>
      <c r="I148" s="211">
        <v>0</v>
      </c>
      <c r="J148" s="211">
        <v>12365</v>
      </c>
      <c r="K148" s="211">
        <f t="shared" si="23"/>
        <v>260237.42210922911</v>
      </c>
    </row>
    <row r="149" spans="2:11">
      <c r="B149" s="215">
        <v>142</v>
      </c>
      <c r="C149" s="214">
        <v>49790</v>
      </c>
      <c r="D149" s="213" t="s">
        <v>389</v>
      </c>
      <c r="E149" s="212">
        <f t="shared" si="21"/>
        <v>31</v>
      </c>
      <c r="F149" s="211">
        <f t="shared" si="22"/>
        <v>260237.42210922911</v>
      </c>
      <c r="G149" s="211">
        <f t="shared" si="24"/>
        <v>9944.7919743841703</v>
      </c>
      <c r="H149" s="211">
        <f t="shared" si="25"/>
        <v>2420.2080256158306</v>
      </c>
      <c r="I149" s="211">
        <v>0</v>
      </c>
      <c r="J149" s="211">
        <v>12365</v>
      </c>
      <c r="K149" s="211">
        <f t="shared" si="23"/>
        <v>250292.63013484495</v>
      </c>
    </row>
    <row r="150" spans="2:11">
      <c r="B150" s="215">
        <v>143</v>
      </c>
      <c r="C150" s="214">
        <v>49820</v>
      </c>
      <c r="D150" s="213" t="s">
        <v>389</v>
      </c>
      <c r="E150" s="212">
        <f t="shared" si="21"/>
        <v>30</v>
      </c>
      <c r="F150" s="211">
        <f t="shared" si="22"/>
        <v>250292.63013484495</v>
      </c>
      <c r="G150" s="211">
        <f t="shared" si="24"/>
        <v>10112.366328786396</v>
      </c>
      <c r="H150" s="211">
        <f t="shared" si="25"/>
        <v>2252.6336712136044</v>
      </c>
      <c r="I150" s="211">
        <v>0</v>
      </c>
      <c r="J150" s="211">
        <v>12365</v>
      </c>
      <c r="K150" s="211">
        <f t="shared" si="23"/>
        <v>240180.26380605856</v>
      </c>
    </row>
    <row r="151" spans="2:11">
      <c r="B151" s="215">
        <v>144</v>
      </c>
      <c r="C151" s="214">
        <v>49851</v>
      </c>
      <c r="D151" s="213" t="s">
        <v>389</v>
      </c>
      <c r="E151" s="212">
        <f t="shared" si="21"/>
        <v>31</v>
      </c>
      <c r="F151" s="211">
        <f t="shared" si="22"/>
        <v>240180.26380605856</v>
      </c>
      <c r="G151" s="211">
        <f t="shared" si="24"/>
        <v>10131.323546603655</v>
      </c>
      <c r="H151" s="211">
        <f t="shared" si="25"/>
        <v>2233.6764533963446</v>
      </c>
      <c r="I151" s="211">
        <v>0</v>
      </c>
      <c r="J151" s="211">
        <v>12365</v>
      </c>
      <c r="K151" s="211">
        <f t="shared" si="23"/>
        <v>230048.94025945492</v>
      </c>
    </row>
    <row r="152" spans="2:11">
      <c r="B152" s="215">
        <v>145</v>
      </c>
      <c r="C152" s="214">
        <v>49881</v>
      </c>
      <c r="D152" s="213" t="s">
        <v>389</v>
      </c>
      <c r="E152" s="212">
        <f t="shared" si="21"/>
        <v>30</v>
      </c>
      <c r="F152" s="211">
        <f t="shared" si="22"/>
        <v>230048.94025945492</v>
      </c>
      <c r="G152" s="211">
        <f t="shared" si="24"/>
        <v>10294.559537664905</v>
      </c>
      <c r="H152" s="211">
        <f t="shared" si="25"/>
        <v>2070.4404623350943</v>
      </c>
      <c r="I152" s="211">
        <v>0</v>
      </c>
      <c r="J152" s="211">
        <v>12365</v>
      </c>
      <c r="K152" s="211">
        <f t="shared" si="23"/>
        <v>219754.38072179002</v>
      </c>
    </row>
    <row r="153" spans="2:11">
      <c r="B153" s="215">
        <v>146</v>
      </c>
      <c r="C153" s="214">
        <v>49912</v>
      </c>
      <c r="D153" s="213" t="s">
        <v>389</v>
      </c>
      <c r="E153" s="212">
        <f t="shared" si="21"/>
        <v>31</v>
      </c>
      <c r="F153" s="211">
        <f t="shared" si="22"/>
        <v>219754.38072179002</v>
      </c>
      <c r="G153" s="211">
        <f t="shared" si="24"/>
        <v>10321.284259287353</v>
      </c>
      <c r="H153" s="211">
        <f t="shared" si="25"/>
        <v>2043.7157407126469</v>
      </c>
      <c r="I153" s="211">
        <v>0</v>
      </c>
      <c r="J153" s="211">
        <v>12365</v>
      </c>
      <c r="K153" s="211">
        <f t="shared" si="23"/>
        <v>209433.09646250267</v>
      </c>
    </row>
    <row r="154" spans="2:11">
      <c r="B154" s="215">
        <v>147</v>
      </c>
      <c r="C154" s="214">
        <v>49943</v>
      </c>
      <c r="D154" s="213" t="s">
        <v>389</v>
      </c>
      <c r="E154" s="212">
        <f t="shared" si="21"/>
        <v>31</v>
      </c>
      <c r="F154" s="211">
        <f t="shared" si="22"/>
        <v>209433.09646250267</v>
      </c>
      <c r="G154" s="211">
        <f t="shared" si="24"/>
        <v>10417.272202898725</v>
      </c>
      <c r="H154" s="211">
        <f t="shared" si="25"/>
        <v>1947.7277971012747</v>
      </c>
      <c r="I154" s="211">
        <v>0</v>
      </c>
      <c r="J154" s="211">
        <v>12365</v>
      </c>
      <c r="K154" s="211">
        <f t="shared" si="23"/>
        <v>199015.82425960395</v>
      </c>
    </row>
    <row r="155" spans="2:11">
      <c r="B155" s="215">
        <v>148</v>
      </c>
      <c r="C155" s="214">
        <v>49973</v>
      </c>
      <c r="D155" s="213" t="s">
        <v>389</v>
      </c>
      <c r="E155" s="212">
        <f t="shared" si="21"/>
        <v>30</v>
      </c>
      <c r="F155" s="211">
        <f t="shared" si="22"/>
        <v>199015.82425960395</v>
      </c>
      <c r="G155" s="211">
        <f t="shared" si="24"/>
        <v>10573.857581663564</v>
      </c>
      <c r="H155" s="211">
        <f t="shared" si="25"/>
        <v>1791.1424183364354</v>
      </c>
      <c r="I155" s="211">
        <v>0</v>
      </c>
      <c r="J155" s="211">
        <v>12365</v>
      </c>
      <c r="K155" s="211">
        <f t="shared" si="23"/>
        <v>188441.96667794039</v>
      </c>
    </row>
    <row r="156" spans="2:11">
      <c r="B156" s="215">
        <v>149</v>
      </c>
      <c r="C156" s="214">
        <v>50004</v>
      </c>
      <c r="D156" s="213" t="s">
        <v>389</v>
      </c>
      <c r="E156" s="212">
        <f t="shared" si="21"/>
        <v>31</v>
      </c>
      <c r="F156" s="211">
        <f t="shared" si="22"/>
        <v>188441.96667794039</v>
      </c>
      <c r="G156" s="211">
        <f t="shared" si="24"/>
        <v>10612.489709895155</v>
      </c>
      <c r="H156" s="211">
        <f t="shared" si="25"/>
        <v>1752.5102901048456</v>
      </c>
      <c r="I156" s="211">
        <v>0</v>
      </c>
      <c r="J156" s="211">
        <v>12365</v>
      </c>
      <c r="K156" s="211">
        <f t="shared" si="23"/>
        <v>177829.47696804523</v>
      </c>
    </row>
    <row r="157" spans="2:11">
      <c r="B157" s="215">
        <v>150</v>
      </c>
      <c r="C157" s="214">
        <v>50034</v>
      </c>
      <c r="D157" s="213" t="s">
        <v>389</v>
      </c>
      <c r="E157" s="212">
        <f t="shared" si="21"/>
        <v>30</v>
      </c>
      <c r="F157" s="211">
        <f t="shared" si="22"/>
        <v>177829.47696804523</v>
      </c>
      <c r="G157" s="211">
        <f t="shared" si="24"/>
        <v>10764.534707287592</v>
      </c>
      <c r="H157" s="211">
        <f t="shared" si="25"/>
        <v>1600.4652927124071</v>
      </c>
      <c r="I157" s="211">
        <v>0</v>
      </c>
      <c r="J157" s="211">
        <v>12365</v>
      </c>
      <c r="K157" s="211">
        <f t="shared" si="23"/>
        <v>167064.94226075764</v>
      </c>
    </row>
    <row r="158" spans="2:11">
      <c r="B158" s="215">
        <v>151</v>
      </c>
      <c r="C158" s="214">
        <v>50065</v>
      </c>
      <c r="D158" s="213" t="s">
        <v>389</v>
      </c>
      <c r="E158" s="212">
        <f t="shared" si="21"/>
        <v>31</v>
      </c>
      <c r="F158" s="211">
        <f t="shared" si="22"/>
        <v>167064.94226075764</v>
      </c>
      <c r="G158" s="211">
        <f t="shared" si="24"/>
        <v>10811.296036974954</v>
      </c>
      <c r="H158" s="211">
        <f t="shared" si="25"/>
        <v>1553.7039630250461</v>
      </c>
      <c r="I158" s="211">
        <v>0</v>
      </c>
      <c r="J158" s="211">
        <v>12365</v>
      </c>
      <c r="K158" s="211">
        <f t="shared" si="23"/>
        <v>156253.64622378268</v>
      </c>
    </row>
    <row r="159" spans="2:11">
      <c r="B159" s="215">
        <v>152</v>
      </c>
      <c r="C159" s="214">
        <v>50096</v>
      </c>
      <c r="D159" s="213" t="s">
        <v>389</v>
      </c>
      <c r="E159" s="212">
        <f t="shared" si="21"/>
        <v>31</v>
      </c>
      <c r="F159" s="211">
        <f t="shared" si="22"/>
        <v>156253.64622378268</v>
      </c>
      <c r="G159" s="211">
        <f t="shared" si="24"/>
        <v>10911.841090118822</v>
      </c>
      <c r="H159" s="211">
        <f t="shared" si="25"/>
        <v>1453.1589098811787</v>
      </c>
      <c r="I159" s="211">
        <v>0</v>
      </c>
      <c r="J159" s="211">
        <v>12365</v>
      </c>
      <c r="K159" s="211">
        <f t="shared" si="23"/>
        <v>145341.80513366385</v>
      </c>
    </row>
    <row r="160" spans="2:11">
      <c r="B160" s="215">
        <v>153</v>
      </c>
      <c r="C160" s="214">
        <v>50124</v>
      </c>
      <c r="D160" s="213" t="s">
        <v>389</v>
      </c>
      <c r="E160" s="212">
        <f t="shared" si="21"/>
        <v>28</v>
      </c>
      <c r="F160" s="211">
        <f t="shared" si="22"/>
        <v>145341.80513366385</v>
      </c>
      <c r="G160" s="211">
        <f t="shared" si="24"/>
        <v>11144.128836877224</v>
      </c>
      <c r="H160" s="211">
        <f t="shared" si="25"/>
        <v>1220.8711631227761</v>
      </c>
      <c r="I160" s="211">
        <v>0</v>
      </c>
      <c r="J160" s="211">
        <v>12365</v>
      </c>
      <c r="K160" s="211">
        <f t="shared" si="23"/>
        <v>134197.67629678661</v>
      </c>
    </row>
    <row r="161" spans="2:11">
      <c r="B161" s="215">
        <v>154</v>
      </c>
      <c r="C161" s="214">
        <v>50155</v>
      </c>
      <c r="D161" s="213" t="s">
        <v>389</v>
      </c>
      <c r="E161" s="212">
        <f t="shared" si="21"/>
        <v>31</v>
      </c>
      <c r="F161" s="211">
        <f t="shared" si="22"/>
        <v>134197.67629678661</v>
      </c>
      <c r="G161" s="211">
        <f t="shared" si="24"/>
        <v>11116.961610439885</v>
      </c>
      <c r="H161" s="211">
        <f t="shared" si="25"/>
        <v>1248.0383895601153</v>
      </c>
      <c r="I161" s="211">
        <v>0</v>
      </c>
      <c r="J161" s="211">
        <v>12365</v>
      </c>
      <c r="K161" s="211">
        <f t="shared" si="23"/>
        <v>123080.71468634672</v>
      </c>
    </row>
    <row r="162" spans="2:11">
      <c r="B162" s="215">
        <v>155</v>
      </c>
      <c r="C162" s="214">
        <v>50185</v>
      </c>
      <c r="D162" s="213" t="s">
        <v>389</v>
      </c>
      <c r="E162" s="212">
        <f t="shared" si="21"/>
        <v>30</v>
      </c>
      <c r="F162" s="211">
        <f t="shared" si="22"/>
        <v>123080.71468634672</v>
      </c>
      <c r="G162" s="211">
        <f t="shared" si="24"/>
        <v>11257.27356782288</v>
      </c>
      <c r="H162" s="211">
        <f t="shared" si="25"/>
        <v>1107.7264321771204</v>
      </c>
      <c r="I162" s="211">
        <v>0</v>
      </c>
      <c r="J162" s="211">
        <v>12365</v>
      </c>
      <c r="K162" s="211">
        <f t="shared" si="23"/>
        <v>111823.44111852384</v>
      </c>
    </row>
    <row r="163" spans="2:11">
      <c r="B163" s="215">
        <v>156</v>
      </c>
      <c r="C163" s="214">
        <v>50216</v>
      </c>
      <c r="D163" s="213" t="s">
        <v>389</v>
      </c>
      <c r="E163" s="212">
        <f t="shared" si="21"/>
        <v>31</v>
      </c>
      <c r="F163" s="211">
        <f t="shared" si="22"/>
        <v>111823.44111852384</v>
      </c>
      <c r="G163" s="211">
        <f t="shared" si="24"/>
        <v>11325.041997597727</v>
      </c>
      <c r="H163" s="211">
        <f t="shared" si="25"/>
        <v>1039.9580024022716</v>
      </c>
      <c r="I163" s="211">
        <v>0</v>
      </c>
      <c r="J163" s="211">
        <v>12365</v>
      </c>
      <c r="K163" s="211">
        <f t="shared" si="23"/>
        <v>100498.39912092611</v>
      </c>
    </row>
    <row r="164" spans="2:11">
      <c r="B164" s="215">
        <v>157</v>
      </c>
      <c r="C164" s="214">
        <v>50246</v>
      </c>
      <c r="D164" s="213" t="s">
        <v>389</v>
      </c>
      <c r="E164" s="212">
        <f t="shared" si="21"/>
        <v>30</v>
      </c>
      <c r="F164" s="211">
        <f t="shared" si="22"/>
        <v>100498.39912092611</v>
      </c>
      <c r="G164" s="211">
        <f t="shared" si="24"/>
        <v>11460.514407911665</v>
      </c>
      <c r="H164" s="211">
        <f t="shared" si="25"/>
        <v>904.48559208833501</v>
      </c>
      <c r="I164" s="211">
        <v>0</v>
      </c>
      <c r="J164" s="211">
        <v>12365</v>
      </c>
      <c r="K164" s="211">
        <f t="shared" si="23"/>
        <v>89037.884713014442</v>
      </c>
    </row>
    <row r="165" spans="2:11">
      <c r="B165" s="215">
        <v>158</v>
      </c>
      <c r="C165" s="214">
        <v>50277</v>
      </c>
      <c r="D165" s="213" t="s">
        <v>389</v>
      </c>
      <c r="E165" s="212">
        <f t="shared" si="21"/>
        <v>31</v>
      </c>
      <c r="F165" s="211">
        <f t="shared" si="22"/>
        <v>89037.884713014442</v>
      </c>
      <c r="G165" s="211">
        <f t="shared" si="24"/>
        <v>11536.947672168966</v>
      </c>
      <c r="H165" s="211">
        <f t="shared" si="25"/>
        <v>828.05232783103429</v>
      </c>
      <c r="I165" s="211">
        <v>0</v>
      </c>
      <c r="J165" s="211">
        <v>12365</v>
      </c>
      <c r="K165" s="211">
        <f t="shared" si="23"/>
        <v>77500.937040845471</v>
      </c>
    </row>
    <row r="166" spans="2:11">
      <c r="B166" s="215">
        <v>159</v>
      </c>
      <c r="C166" s="214">
        <v>50308</v>
      </c>
      <c r="D166" s="213" t="s">
        <v>389</v>
      </c>
      <c r="E166" s="212">
        <f t="shared" si="21"/>
        <v>31</v>
      </c>
      <c r="F166" s="211">
        <f t="shared" si="22"/>
        <v>77500.937040845471</v>
      </c>
      <c r="G166" s="211">
        <f t="shared" si="24"/>
        <v>11644.241285520136</v>
      </c>
      <c r="H166" s="211">
        <f t="shared" si="25"/>
        <v>720.75871447986287</v>
      </c>
      <c r="I166" s="211">
        <v>0</v>
      </c>
      <c r="J166" s="211">
        <v>12365</v>
      </c>
      <c r="K166" s="211">
        <f t="shared" si="23"/>
        <v>65856.695755325331</v>
      </c>
    </row>
    <row r="167" spans="2:11">
      <c r="B167" s="215">
        <v>160</v>
      </c>
      <c r="C167" s="214">
        <v>50338</v>
      </c>
      <c r="D167" s="213" t="s">
        <v>389</v>
      </c>
      <c r="E167" s="212">
        <f t="shared" si="21"/>
        <v>30</v>
      </c>
      <c r="F167" s="211">
        <f t="shared" si="22"/>
        <v>65856.695755325331</v>
      </c>
      <c r="G167" s="211">
        <f t="shared" si="24"/>
        <v>11772.289738202073</v>
      </c>
      <c r="H167" s="211">
        <f t="shared" si="25"/>
        <v>592.71026179792796</v>
      </c>
      <c r="I167" s="211">
        <v>0</v>
      </c>
      <c r="J167" s="211">
        <v>12365</v>
      </c>
      <c r="K167" s="211">
        <f t="shared" si="23"/>
        <v>54084.406017123256</v>
      </c>
    </row>
    <row r="168" spans="2:11">
      <c r="B168" s="215">
        <v>161</v>
      </c>
      <c r="C168" s="214">
        <v>50369</v>
      </c>
      <c r="D168" s="213" t="s">
        <v>389</v>
      </c>
      <c r="E168" s="212">
        <f t="shared" ref="E168:E187" si="26">+C168-C167</f>
        <v>31</v>
      </c>
      <c r="F168" s="211">
        <f t="shared" ref="F168:F187" si="27">+K167</f>
        <v>54084.406017123256</v>
      </c>
      <c r="G168" s="211">
        <f t="shared" si="24"/>
        <v>11862.015024040753</v>
      </c>
      <c r="H168" s="211">
        <f t="shared" si="25"/>
        <v>502.98497595924624</v>
      </c>
      <c r="I168" s="211">
        <v>0</v>
      </c>
      <c r="J168" s="211">
        <v>12365</v>
      </c>
      <c r="K168" s="211">
        <f t="shared" ref="K168:K187" si="28">+F168-G168</f>
        <v>42222.390993082503</v>
      </c>
    </row>
    <row r="169" spans="2:11">
      <c r="B169" s="215">
        <v>162</v>
      </c>
      <c r="C169" s="214">
        <v>50399</v>
      </c>
      <c r="D169" s="213" t="s">
        <v>389</v>
      </c>
      <c r="E169" s="212">
        <f t="shared" si="26"/>
        <v>30</v>
      </c>
      <c r="F169" s="211">
        <f t="shared" si="27"/>
        <v>42222.390993082503</v>
      </c>
      <c r="G169" s="211">
        <f t="shared" si="24"/>
        <v>11984.998481062257</v>
      </c>
      <c r="H169" s="211">
        <f t="shared" si="25"/>
        <v>380.0015189377425</v>
      </c>
      <c r="I169" s="211">
        <v>0</v>
      </c>
      <c r="J169" s="211">
        <v>12365</v>
      </c>
      <c r="K169" s="211">
        <f t="shared" si="28"/>
        <v>30237.392512020248</v>
      </c>
    </row>
    <row r="170" spans="2:11">
      <c r="B170" s="215">
        <v>163</v>
      </c>
      <c r="C170" s="214">
        <v>50430</v>
      </c>
      <c r="D170" s="213" t="s">
        <v>389</v>
      </c>
      <c r="E170" s="212">
        <f t="shared" si="26"/>
        <v>31</v>
      </c>
      <c r="F170" s="211">
        <f t="shared" si="27"/>
        <v>30237.392512020248</v>
      </c>
      <c r="G170" s="211">
        <f t="shared" si="24"/>
        <v>12083.792249638213</v>
      </c>
      <c r="H170" s="211">
        <f t="shared" si="25"/>
        <v>281.20775036178827</v>
      </c>
      <c r="I170" s="211">
        <v>0</v>
      </c>
      <c r="J170" s="211">
        <v>12365</v>
      </c>
      <c r="K170" s="211">
        <f t="shared" si="28"/>
        <v>18153.600262382035</v>
      </c>
    </row>
    <row r="171" spans="2:11">
      <c r="B171" s="215">
        <v>164</v>
      </c>
      <c r="C171" s="214">
        <v>50461</v>
      </c>
      <c r="D171" s="213" t="s">
        <v>389</v>
      </c>
      <c r="E171" s="212">
        <f t="shared" si="26"/>
        <v>31</v>
      </c>
      <c r="F171" s="211">
        <f t="shared" si="27"/>
        <v>18153.600262382035</v>
      </c>
      <c r="G171" s="211">
        <f t="shared" si="24"/>
        <v>12196.171517559847</v>
      </c>
      <c r="H171" s="211">
        <f t="shared" si="25"/>
        <v>168.82848244015292</v>
      </c>
      <c r="I171" s="211">
        <v>0</v>
      </c>
      <c r="J171" s="211">
        <v>12365</v>
      </c>
      <c r="K171" s="211">
        <f t="shared" si="28"/>
        <v>5957.4287448221876</v>
      </c>
    </row>
    <row r="172" spans="2:11">
      <c r="B172" s="215">
        <v>165</v>
      </c>
      <c r="C172" s="214">
        <v>50489</v>
      </c>
      <c r="D172" s="213" t="s">
        <v>389</v>
      </c>
      <c r="E172" s="212">
        <f t="shared" si="26"/>
        <v>28</v>
      </c>
      <c r="F172" s="211">
        <f t="shared" si="27"/>
        <v>5957.4287448221876</v>
      </c>
      <c r="G172" s="211">
        <f t="shared" si="24"/>
        <v>12314.957598543493</v>
      </c>
      <c r="H172" s="211">
        <f t="shared" si="25"/>
        <v>50.042401456506376</v>
      </c>
      <c r="I172" s="211">
        <v>0</v>
      </c>
      <c r="J172" s="211">
        <v>12365</v>
      </c>
      <c r="K172" s="211">
        <f t="shared" si="28"/>
        <v>-6357.5288537213055</v>
      </c>
    </row>
    <row r="173" spans="2:11">
      <c r="B173" s="215">
        <v>166</v>
      </c>
      <c r="C173" s="214">
        <v>50520</v>
      </c>
      <c r="D173" s="213" t="s">
        <v>389</v>
      </c>
      <c r="E173" s="212">
        <f t="shared" si="26"/>
        <v>31</v>
      </c>
      <c r="F173" s="211">
        <f t="shared" si="27"/>
        <v>-6357.5288537213055</v>
      </c>
      <c r="G173" s="211">
        <f t="shared" si="24"/>
        <v>12424.125018339608</v>
      </c>
      <c r="H173" s="211">
        <f t="shared" si="25"/>
        <v>-59.12501833960814</v>
      </c>
      <c r="I173" s="211">
        <v>0</v>
      </c>
      <c r="J173" s="211">
        <v>12365</v>
      </c>
      <c r="K173" s="211">
        <f t="shared" si="28"/>
        <v>-18781.653872060913</v>
      </c>
    </row>
    <row r="174" spans="2:11">
      <c r="B174" s="215">
        <v>167</v>
      </c>
      <c r="C174" s="214">
        <v>50550</v>
      </c>
      <c r="D174" s="213" t="s">
        <v>389</v>
      </c>
      <c r="E174" s="212">
        <f t="shared" si="26"/>
        <v>30</v>
      </c>
      <c r="F174" s="211">
        <f t="shared" si="27"/>
        <v>-18781.653872060913</v>
      </c>
      <c r="G174" s="211">
        <f t="shared" ref="G174:G187" si="29">+J174-H174-I174</f>
        <v>12534.034884848548</v>
      </c>
      <c r="H174" s="211">
        <f t="shared" ref="H174:H187" si="30">+F174*((0.009/30)*E174)</f>
        <v>-169.03488484854822</v>
      </c>
      <c r="I174" s="211">
        <v>0</v>
      </c>
      <c r="J174" s="211">
        <v>12365</v>
      </c>
      <c r="K174" s="211">
        <f t="shared" si="28"/>
        <v>-31315.688756909462</v>
      </c>
    </row>
    <row r="175" spans="2:11">
      <c r="B175" s="215">
        <v>168</v>
      </c>
      <c r="C175" s="214">
        <v>50581</v>
      </c>
      <c r="D175" s="213" t="s">
        <v>389</v>
      </c>
      <c r="E175" s="212">
        <f t="shared" si="26"/>
        <v>31</v>
      </c>
      <c r="F175" s="211">
        <f t="shared" si="27"/>
        <v>-31315.688756909462</v>
      </c>
      <c r="G175" s="211">
        <f t="shared" si="29"/>
        <v>12656.235905439258</v>
      </c>
      <c r="H175" s="211">
        <f t="shared" si="30"/>
        <v>-291.23590543925798</v>
      </c>
      <c r="I175" s="211">
        <v>0</v>
      </c>
      <c r="J175" s="211">
        <v>12365</v>
      </c>
      <c r="K175" s="211">
        <f t="shared" si="28"/>
        <v>-43971.92466234872</v>
      </c>
    </row>
    <row r="176" spans="2:11">
      <c r="B176" s="215">
        <v>169</v>
      </c>
      <c r="C176" s="214">
        <v>50611</v>
      </c>
      <c r="D176" s="213" t="s">
        <v>389</v>
      </c>
      <c r="E176" s="212">
        <f t="shared" si="26"/>
        <v>30</v>
      </c>
      <c r="F176" s="211">
        <f t="shared" si="27"/>
        <v>-43971.92466234872</v>
      </c>
      <c r="G176" s="211">
        <f t="shared" si="29"/>
        <v>12760.747321961138</v>
      </c>
      <c r="H176" s="211">
        <f t="shared" si="30"/>
        <v>-395.74732196113843</v>
      </c>
      <c r="I176" s="211">
        <v>0</v>
      </c>
      <c r="J176" s="211">
        <v>12365</v>
      </c>
      <c r="K176" s="211">
        <f t="shared" si="28"/>
        <v>-56732.671984309854</v>
      </c>
    </row>
    <row r="177" spans="2:11">
      <c r="B177" s="215">
        <v>170</v>
      </c>
      <c r="C177" s="214">
        <v>50642</v>
      </c>
      <c r="D177" s="213" t="s">
        <v>389</v>
      </c>
      <c r="E177" s="212">
        <f t="shared" si="26"/>
        <v>31</v>
      </c>
      <c r="F177" s="211">
        <f t="shared" si="27"/>
        <v>-56732.671984309854</v>
      </c>
      <c r="G177" s="211">
        <f t="shared" si="29"/>
        <v>12892.613849454081</v>
      </c>
      <c r="H177" s="211">
        <f t="shared" si="30"/>
        <v>-527.61384945408156</v>
      </c>
      <c r="I177" s="211">
        <v>0</v>
      </c>
      <c r="J177" s="211">
        <v>12365</v>
      </c>
      <c r="K177" s="211">
        <f t="shared" si="28"/>
        <v>-69625.285833763934</v>
      </c>
    </row>
    <row r="178" spans="2:11">
      <c r="B178" s="215">
        <v>171</v>
      </c>
      <c r="C178" s="214">
        <v>50673</v>
      </c>
      <c r="D178" s="213" t="s">
        <v>389</v>
      </c>
      <c r="E178" s="212">
        <f t="shared" si="26"/>
        <v>31</v>
      </c>
      <c r="F178" s="211">
        <f t="shared" si="27"/>
        <v>-69625.285833763934</v>
      </c>
      <c r="G178" s="211">
        <f t="shared" si="29"/>
        <v>13012.515158254004</v>
      </c>
      <c r="H178" s="211">
        <f t="shared" si="30"/>
        <v>-647.51515825400452</v>
      </c>
      <c r="I178" s="211">
        <v>0</v>
      </c>
      <c r="J178" s="211">
        <v>12365</v>
      </c>
      <c r="K178" s="211">
        <f t="shared" si="28"/>
        <v>-82637.800992017932</v>
      </c>
    </row>
    <row r="179" spans="2:11">
      <c r="B179" s="215">
        <v>172</v>
      </c>
      <c r="C179" s="214">
        <v>50703</v>
      </c>
      <c r="D179" s="213" t="s">
        <v>389</v>
      </c>
      <c r="E179" s="212">
        <f t="shared" si="26"/>
        <v>30</v>
      </c>
      <c r="F179" s="211">
        <f t="shared" si="27"/>
        <v>-82637.800992017932</v>
      </c>
      <c r="G179" s="211">
        <f t="shared" si="29"/>
        <v>13108.74020892816</v>
      </c>
      <c r="H179" s="211">
        <f t="shared" si="30"/>
        <v>-743.74020892816134</v>
      </c>
      <c r="I179" s="211">
        <v>0</v>
      </c>
      <c r="J179" s="211">
        <v>12365</v>
      </c>
      <c r="K179" s="211">
        <f t="shared" si="28"/>
        <v>-95746.541200946085</v>
      </c>
    </row>
    <row r="180" spans="2:11">
      <c r="B180" s="215">
        <v>173</v>
      </c>
      <c r="C180" s="214">
        <v>50734</v>
      </c>
      <c r="D180" s="213" t="s">
        <v>389</v>
      </c>
      <c r="E180" s="212">
        <f t="shared" si="26"/>
        <v>31</v>
      </c>
      <c r="F180" s="211">
        <f t="shared" si="27"/>
        <v>-95746.541200946085</v>
      </c>
      <c r="G180" s="211">
        <f t="shared" si="29"/>
        <v>13255.442833168798</v>
      </c>
      <c r="H180" s="211">
        <f t="shared" si="30"/>
        <v>-890.44283316879853</v>
      </c>
      <c r="I180" s="211">
        <v>0</v>
      </c>
      <c r="J180" s="211">
        <v>12365</v>
      </c>
      <c r="K180" s="211">
        <f t="shared" si="28"/>
        <v>-109001.98403411488</v>
      </c>
    </row>
    <row r="181" spans="2:11">
      <c r="B181" s="215">
        <v>174</v>
      </c>
      <c r="C181" s="214">
        <v>50764</v>
      </c>
      <c r="D181" s="213" t="s">
        <v>389</v>
      </c>
      <c r="E181" s="212">
        <f t="shared" si="26"/>
        <v>30</v>
      </c>
      <c r="F181" s="211">
        <f t="shared" si="27"/>
        <v>-109001.98403411488</v>
      </c>
      <c r="G181" s="211">
        <f t="shared" si="29"/>
        <v>13346.017856307033</v>
      </c>
      <c r="H181" s="211">
        <f t="shared" si="30"/>
        <v>-981.01785630703387</v>
      </c>
      <c r="I181" s="211">
        <v>0</v>
      </c>
      <c r="J181" s="211">
        <v>12365</v>
      </c>
      <c r="K181" s="211">
        <f t="shared" si="28"/>
        <v>-122348.00189042192</v>
      </c>
    </row>
    <row r="182" spans="2:11">
      <c r="B182" s="215">
        <v>175</v>
      </c>
      <c r="C182" s="214">
        <v>50795</v>
      </c>
      <c r="D182" s="213" t="s">
        <v>389</v>
      </c>
      <c r="E182" s="212">
        <f t="shared" si="26"/>
        <v>31</v>
      </c>
      <c r="F182" s="211">
        <f t="shared" si="27"/>
        <v>-122348.00189042192</v>
      </c>
      <c r="G182" s="211">
        <f t="shared" si="29"/>
        <v>13502.836417580924</v>
      </c>
      <c r="H182" s="211">
        <f t="shared" si="30"/>
        <v>-1137.8364175809238</v>
      </c>
      <c r="I182" s="211">
        <v>0</v>
      </c>
      <c r="J182" s="211">
        <v>12365</v>
      </c>
      <c r="K182" s="211">
        <f t="shared" si="28"/>
        <v>-135850.83830800283</v>
      </c>
    </row>
    <row r="183" spans="2:11">
      <c r="B183" s="215">
        <v>176</v>
      </c>
      <c r="C183" s="214">
        <v>50826</v>
      </c>
      <c r="D183" s="213" t="s">
        <v>389</v>
      </c>
      <c r="E183" s="212">
        <f t="shared" si="26"/>
        <v>31</v>
      </c>
      <c r="F183" s="211">
        <f t="shared" si="27"/>
        <v>-135850.83830800283</v>
      </c>
      <c r="G183" s="211">
        <f t="shared" si="29"/>
        <v>13628.412796264427</v>
      </c>
      <c r="H183" s="211">
        <f t="shared" si="30"/>
        <v>-1263.4127962644261</v>
      </c>
      <c r="I183" s="211">
        <v>0</v>
      </c>
      <c r="J183" s="211">
        <v>12365</v>
      </c>
      <c r="K183" s="211">
        <f t="shared" si="28"/>
        <v>-149479.25110426726</v>
      </c>
    </row>
    <row r="184" spans="2:11">
      <c r="B184" s="215">
        <v>177</v>
      </c>
      <c r="C184" s="214">
        <v>50854</v>
      </c>
      <c r="D184" s="213" t="s">
        <v>389</v>
      </c>
      <c r="E184" s="212">
        <f t="shared" si="26"/>
        <v>28</v>
      </c>
      <c r="F184" s="211">
        <f t="shared" si="27"/>
        <v>-149479.25110426726</v>
      </c>
      <c r="G184" s="211">
        <f t="shared" si="29"/>
        <v>13620.625709275844</v>
      </c>
      <c r="H184" s="211">
        <f t="shared" si="30"/>
        <v>-1255.6257092758449</v>
      </c>
      <c r="I184" s="211">
        <v>0</v>
      </c>
      <c r="J184" s="211">
        <v>12365</v>
      </c>
      <c r="K184" s="211">
        <f t="shared" si="28"/>
        <v>-163099.87681354309</v>
      </c>
    </row>
    <row r="185" spans="2:11">
      <c r="B185" s="215">
        <v>178</v>
      </c>
      <c r="C185" s="214">
        <v>50885</v>
      </c>
      <c r="D185" s="213" t="s">
        <v>389</v>
      </c>
      <c r="E185" s="212">
        <f t="shared" si="26"/>
        <v>31</v>
      </c>
      <c r="F185" s="211">
        <f t="shared" si="27"/>
        <v>-163099.87681354309</v>
      </c>
      <c r="G185" s="211">
        <f t="shared" si="29"/>
        <v>13881.828854365951</v>
      </c>
      <c r="H185" s="211">
        <f t="shared" si="30"/>
        <v>-1516.8288543659505</v>
      </c>
      <c r="I185" s="211">
        <v>0</v>
      </c>
      <c r="J185" s="211">
        <v>12365</v>
      </c>
      <c r="K185" s="211">
        <f t="shared" si="28"/>
        <v>-176981.70566790903</v>
      </c>
    </row>
    <row r="186" spans="2:11">
      <c r="B186" s="215">
        <v>179</v>
      </c>
      <c r="C186" s="214">
        <v>50915</v>
      </c>
      <c r="D186" s="213" t="s">
        <v>389</v>
      </c>
      <c r="E186" s="212">
        <f t="shared" si="26"/>
        <v>30</v>
      </c>
      <c r="F186" s="211">
        <f t="shared" si="27"/>
        <v>-176981.70566790903</v>
      </c>
      <c r="G186" s="211">
        <f t="shared" si="29"/>
        <v>13957.835351011181</v>
      </c>
      <c r="H186" s="211">
        <f t="shared" si="30"/>
        <v>-1592.835351011181</v>
      </c>
      <c r="I186" s="211">
        <v>0</v>
      </c>
      <c r="J186" s="211">
        <v>12365</v>
      </c>
      <c r="K186" s="211">
        <f t="shared" si="28"/>
        <v>-190939.54101892022</v>
      </c>
    </row>
    <row r="187" spans="2:11">
      <c r="B187" s="215">
        <v>180</v>
      </c>
      <c r="C187" s="214">
        <v>50946</v>
      </c>
      <c r="D187" s="213" t="s">
        <v>389</v>
      </c>
      <c r="E187" s="212">
        <f t="shared" si="26"/>
        <v>31</v>
      </c>
      <c r="F187" s="211">
        <f t="shared" si="27"/>
        <v>-190939.54101892022</v>
      </c>
      <c r="G187" s="211">
        <f t="shared" si="29"/>
        <v>14140.737731475958</v>
      </c>
      <c r="H187" s="211">
        <f t="shared" si="30"/>
        <v>-1775.7377314759578</v>
      </c>
      <c r="I187" s="211">
        <v>0</v>
      </c>
      <c r="J187" s="211">
        <v>12365</v>
      </c>
      <c r="K187" s="211">
        <f t="shared" si="28"/>
        <v>-205080.27875039619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A1C-EAD2-4CA4-BE87-D27BF1460449}">
  <sheetPr codeName="Hoja11"/>
  <dimension ref="A1:Q142"/>
  <sheetViews>
    <sheetView workbookViewId="0">
      <pane ySplit="6" topLeftCell="A81" activePane="bottomLeft" state="frozen"/>
      <selection pane="bottomLeft" activeCell="G82" sqref="G82"/>
    </sheetView>
  </sheetViews>
  <sheetFormatPr baseColWidth="10" defaultRowHeight="15"/>
  <cols>
    <col min="1" max="1" width="2.44140625" customWidth="1"/>
    <col min="2" max="2" width="6.109375" customWidth="1"/>
    <col min="3" max="3" width="12.88671875" customWidth="1"/>
  </cols>
  <sheetData>
    <row r="1" spans="1:16" ht="15.7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</row>
    <row r="2" spans="1:16" ht="21">
      <c r="A2" s="171"/>
      <c r="B2" s="313" t="s">
        <v>419</v>
      </c>
      <c r="C2" s="171"/>
      <c r="D2" s="171"/>
      <c r="E2" s="171"/>
      <c r="F2" s="171"/>
      <c r="G2" s="312" t="s">
        <v>418</v>
      </c>
      <c r="H2" s="171"/>
      <c r="I2" s="171"/>
      <c r="J2" s="171"/>
      <c r="K2" s="171"/>
      <c r="L2" s="171"/>
      <c r="M2" s="171"/>
      <c r="N2" s="171"/>
      <c r="O2" s="171"/>
      <c r="P2" s="171"/>
    </row>
    <row r="3" spans="1:16" ht="15.75">
      <c r="A3" s="171"/>
      <c r="B3" s="311" t="s">
        <v>417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</row>
    <row r="4" spans="1:16" ht="18">
      <c r="A4" s="171"/>
      <c r="B4" s="310" t="s">
        <v>416</v>
      </c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</row>
    <row r="5" spans="1:16" ht="15.75">
      <c r="A5" s="171"/>
      <c r="B5" s="171"/>
      <c r="C5" s="171"/>
      <c r="D5" s="171"/>
      <c r="E5" s="171"/>
      <c r="F5" s="252" t="s">
        <v>415</v>
      </c>
      <c r="G5" s="252"/>
      <c r="H5" s="250">
        <v>1532.43</v>
      </c>
      <c r="I5" s="309">
        <v>0.13420000000000001</v>
      </c>
      <c r="J5" s="171"/>
      <c r="K5" s="171"/>
      <c r="L5" s="308">
        <f>SUBTOTAL(9,L6:L123)</f>
        <v>3360</v>
      </c>
      <c r="M5" s="308">
        <f>SUBTOTAL(9,M6:M123)</f>
        <v>120516.89937466667</v>
      </c>
      <c r="N5" s="308">
        <f>SUBTOTAL(9,N6:N123)</f>
        <v>117657.5</v>
      </c>
      <c r="O5" s="307">
        <f>M5-N5</f>
        <v>2859.3993746666674</v>
      </c>
      <c r="P5" s="171"/>
    </row>
    <row r="6" spans="1:16" ht="31.5">
      <c r="A6" s="171"/>
      <c r="B6" s="306" t="s">
        <v>398</v>
      </c>
      <c r="C6" s="306" t="s">
        <v>386</v>
      </c>
      <c r="D6" s="306" t="s">
        <v>397</v>
      </c>
      <c r="E6" s="306" t="s">
        <v>396</v>
      </c>
      <c r="F6" s="306" t="s">
        <v>395</v>
      </c>
      <c r="G6" s="306" t="s">
        <v>414</v>
      </c>
      <c r="H6" s="306" t="s">
        <v>394</v>
      </c>
      <c r="I6" s="306" t="s">
        <v>393</v>
      </c>
      <c r="J6" s="306" t="s">
        <v>413</v>
      </c>
      <c r="K6" s="306" t="s">
        <v>412</v>
      </c>
      <c r="L6" s="306" t="s">
        <v>411</v>
      </c>
      <c r="M6" s="306" t="s">
        <v>410</v>
      </c>
      <c r="N6" s="306" t="s">
        <v>90</v>
      </c>
      <c r="O6" s="306" t="s">
        <v>391</v>
      </c>
      <c r="P6" s="305" t="s">
        <v>409</v>
      </c>
    </row>
    <row r="7" spans="1:16" ht="15.75">
      <c r="A7" s="171"/>
      <c r="B7" s="304">
        <v>129</v>
      </c>
      <c r="C7" s="303">
        <v>43466</v>
      </c>
      <c r="D7" s="302" t="s">
        <v>407</v>
      </c>
      <c r="E7" s="301">
        <v>30</v>
      </c>
      <c r="F7" s="300">
        <v>90943.84</v>
      </c>
      <c r="G7" s="300">
        <v>0</v>
      </c>
      <c r="H7" s="300">
        <v>410.96</v>
      </c>
      <c r="I7" s="300">
        <v>1017.06</v>
      </c>
      <c r="J7" s="300">
        <v>15.36</v>
      </c>
      <c r="K7" s="300">
        <v>59.05</v>
      </c>
      <c r="L7" s="300">
        <v>30</v>
      </c>
      <c r="M7" s="300">
        <v>1532.43</v>
      </c>
      <c r="N7" s="300">
        <v>1532.5</v>
      </c>
      <c r="O7" s="300">
        <f t="shared" ref="O7:O38" si="0">+F7-H7-G7</f>
        <v>90532.87999999999</v>
      </c>
      <c r="P7" s="171"/>
    </row>
    <row r="8" spans="1:16" ht="15.75">
      <c r="A8" s="171"/>
      <c r="B8" s="304">
        <v>130</v>
      </c>
      <c r="C8" s="303">
        <v>43497</v>
      </c>
      <c r="D8" s="302" t="s">
        <v>407</v>
      </c>
      <c r="E8" s="301">
        <v>30</v>
      </c>
      <c r="F8" s="300">
        <f t="shared" ref="F8:F39" si="1">O7</f>
        <v>90532.87999999999</v>
      </c>
      <c r="G8" s="300">
        <v>0</v>
      </c>
      <c r="H8" s="300">
        <v>415.56</v>
      </c>
      <c r="I8" s="300">
        <f>(F8*$I$5)/12</f>
        <v>1012.4593746666666</v>
      </c>
      <c r="J8" s="300">
        <v>15.36</v>
      </c>
      <c r="K8" s="300">
        <v>59.05</v>
      </c>
      <c r="L8" s="300">
        <v>30</v>
      </c>
      <c r="M8" s="300">
        <f>SUM(H8:L8)</f>
        <v>1532.4293746666665</v>
      </c>
      <c r="N8" s="300">
        <v>1532.5</v>
      </c>
      <c r="O8" s="300">
        <f t="shared" si="0"/>
        <v>90117.319999999992</v>
      </c>
      <c r="P8" s="171"/>
    </row>
    <row r="9" spans="1:16" ht="15.75">
      <c r="A9" s="171"/>
      <c r="B9" s="304">
        <v>131</v>
      </c>
      <c r="C9" s="303">
        <v>43525</v>
      </c>
      <c r="D9" s="302" t="s">
        <v>407</v>
      </c>
      <c r="E9" s="301">
        <v>30</v>
      </c>
      <c r="F9" s="300">
        <f t="shared" si="1"/>
        <v>90117.319999999992</v>
      </c>
      <c r="G9" s="300">
        <v>0</v>
      </c>
      <c r="H9" s="300">
        <v>420.21</v>
      </c>
      <c r="I9" s="300">
        <v>1007.81</v>
      </c>
      <c r="J9" s="300">
        <v>15.36</v>
      </c>
      <c r="K9" s="300">
        <v>59.05</v>
      </c>
      <c r="L9" s="300">
        <v>30</v>
      </c>
      <c r="M9" s="300">
        <v>1532.43</v>
      </c>
      <c r="N9" s="300">
        <v>1532.5</v>
      </c>
      <c r="O9" s="300">
        <f t="shared" si="0"/>
        <v>89697.109999999986</v>
      </c>
      <c r="P9" s="171"/>
    </row>
    <row r="10" spans="1:16" ht="15.75">
      <c r="A10" s="171"/>
      <c r="B10" s="304">
        <v>132</v>
      </c>
      <c r="C10" s="303">
        <v>43556</v>
      </c>
      <c r="D10" s="302" t="s">
        <v>407</v>
      </c>
      <c r="E10" s="301">
        <v>30</v>
      </c>
      <c r="F10" s="300">
        <f t="shared" si="1"/>
        <v>89697.109999999986</v>
      </c>
      <c r="G10" s="300">
        <v>0</v>
      </c>
      <c r="H10" s="300">
        <v>424.91</v>
      </c>
      <c r="I10" s="300">
        <v>1003.11</v>
      </c>
      <c r="J10" s="300">
        <v>15.36</v>
      </c>
      <c r="K10" s="300">
        <v>59.05</v>
      </c>
      <c r="L10" s="300">
        <v>30</v>
      </c>
      <c r="M10" s="300">
        <v>1532.43</v>
      </c>
      <c r="N10" s="300">
        <v>1532.5</v>
      </c>
      <c r="O10" s="300">
        <f t="shared" si="0"/>
        <v>89272.199999999983</v>
      </c>
      <c r="P10" s="171"/>
    </row>
    <row r="11" spans="1:16" ht="15.75">
      <c r="A11" s="171"/>
      <c r="B11" s="304">
        <v>133</v>
      </c>
      <c r="C11" s="303">
        <v>43586</v>
      </c>
      <c r="D11" s="302" t="s">
        <v>407</v>
      </c>
      <c r="E11" s="301">
        <v>30</v>
      </c>
      <c r="F11" s="300">
        <f t="shared" si="1"/>
        <v>89272.199999999983</v>
      </c>
      <c r="G11" s="300">
        <v>0</v>
      </c>
      <c r="H11" s="300">
        <v>429.66</v>
      </c>
      <c r="I11" s="300">
        <v>998.36</v>
      </c>
      <c r="J11" s="300">
        <v>15.36</v>
      </c>
      <c r="K11" s="300">
        <v>59.05</v>
      </c>
      <c r="L11" s="300">
        <v>30</v>
      </c>
      <c r="M11" s="300">
        <v>1532.43</v>
      </c>
      <c r="N11" s="300">
        <v>1532.5</v>
      </c>
      <c r="O11" s="300">
        <f t="shared" si="0"/>
        <v>88842.539999999979</v>
      </c>
      <c r="P11" s="171"/>
    </row>
    <row r="12" spans="1:16" ht="15.75">
      <c r="A12" s="171"/>
      <c r="B12" s="304">
        <v>134</v>
      </c>
      <c r="C12" s="303">
        <v>43617</v>
      </c>
      <c r="D12" s="302" t="s">
        <v>407</v>
      </c>
      <c r="E12" s="301">
        <v>30</v>
      </c>
      <c r="F12" s="300">
        <f t="shared" si="1"/>
        <v>88842.539999999979</v>
      </c>
      <c r="G12" s="300">
        <v>0</v>
      </c>
      <c r="H12" s="300">
        <v>434.46</v>
      </c>
      <c r="I12" s="300">
        <v>993.56</v>
      </c>
      <c r="J12" s="300">
        <v>15.36</v>
      </c>
      <c r="K12" s="300">
        <v>59.05</v>
      </c>
      <c r="L12" s="300">
        <v>30</v>
      </c>
      <c r="M12" s="300">
        <v>1532.43</v>
      </c>
      <c r="N12" s="300">
        <v>1532.5</v>
      </c>
      <c r="O12" s="300">
        <f t="shared" si="0"/>
        <v>88408.079999999973</v>
      </c>
      <c r="P12" s="171"/>
    </row>
    <row r="13" spans="1:16" ht="15.75">
      <c r="A13" s="171"/>
      <c r="B13" s="304">
        <v>135</v>
      </c>
      <c r="C13" s="303">
        <v>43647</v>
      </c>
      <c r="D13" s="302" t="s">
        <v>407</v>
      </c>
      <c r="E13" s="301">
        <v>30</v>
      </c>
      <c r="F13" s="300">
        <f t="shared" si="1"/>
        <v>88408.079999999973</v>
      </c>
      <c r="G13" s="300">
        <v>0</v>
      </c>
      <c r="H13" s="300">
        <v>439.32</v>
      </c>
      <c r="I13" s="300">
        <v>988.7</v>
      </c>
      <c r="J13" s="300">
        <v>15.36</v>
      </c>
      <c r="K13" s="300">
        <v>59.05</v>
      </c>
      <c r="L13" s="300">
        <v>30</v>
      </c>
      <c r="M13" s="300">
        <v>1532.43</v>
      </c>
      <c r="N13" s="300">
        <v>1532.5</v>
      </c>
      <c r="O13" s="300">
        <f t="shared" si="0"/>
        <v>87968.759999999966</v>
      </c>
      <c r="P13" s="171"/>
    </row>
    <row r="14" spans="1:16" ht="15.75">
      <c r="A14" s="171"/>
      <c r="B14" s="304">
        <v>136</v>
      </c>
      <c r="C14" s="303">
        <v>43678</v>
      </c>
      <c r="D14" s="302" t="s">
        <v>407</v>
      </c>
      <c r="E14" s="301">
        <v>30</v>
      </c>
      <c r="F14" s="300">
        <f t="shared" si="1"/>
        <v>87968.759999999966</v>
      </c>
      <c r="G14" s="300">
        <v>0</v>
      </c>
      <c r="H14" s="300">
        <v>444.24</v>
      </c>
      <c r="I14" s="300">
        <v>983.78</v>
      </c>
      <c r="J14" s="300">
        <v>15.36</v>
      </c>
      <c r="K14" s="300">
        <v>59.05</v>
      </c>
      <c r="L14" s="300">
        <v>30</v>
      </c>
      <c r="M14" s="300">
        <v>1532.43</v>
      </c>
      <c r="N14" s="300">
        <v>1532.5</v>
      </c>
      <c r="O14" s="300">
        <f t="shared" si="0"/>
        <v>87524.51999999996</v>
      </c>
      <c r="P14" s="171"/>
    </row>
    <row r="15" spans="1:16" ht="15.75">
      <c r="A15" s="171"/>
      <c r="B15" s="304">
        <v>137</v>
      </c>
      <c r="C15" s="303">
        <v>43709</v>
      </c>
      <c r="D15" s="302" t="s">
        <v>407</v>
      </c>
      <c r="E15" s="301">
        <v>30</v>
      </c>
      <c r="F15" s="300">
        <f t="shared" si="1"/>
        <v>87524.51999999996</v>
      </c>
      <c r="G15" s="300">
        <v>0</v>
      </c>
      <c r="H15" s="300">
        <f>$H$5-SUM(I15:L15)</f>
        <v>449.20411800000034</v>
      </c>
      <c r="I15" s="300">
        <f>(F15*$I$5)/12</f>
        <v>978.81588199999976</v>
      </c>
      <c r="J15" s="300">
        <v>15.36</v>
      </c>
      <c r="K15" s="300">
        <v>59.05</v>
      </c>
      <c r="L15" s="300">
        <v>30</v>
      </c>
      <c r="M15" s="300">
        <f>SUM(H15:L15)</f>
        <v>1532.4299999999998</v>
      </c>
      <c r="N15" s="300">
        <v>1532.5</v>
      </c>
      <c r="O15" s="300">
        <f t="shared" si="0"/>
        <v>87075.315881999966</v>
      </c>
      <c r="P15" s="171"/>
    </row>
    <row r="16" spans="1:16" ht="15.75">
      <c r="A16" s="171"/>
      <c r="B16" s="304">
        <f t="shared" ref="B16:B58" si="2">B15+1</f>
        <v>138</v>
      </c>
      <c r="C16" s="303">
        <v>43739</v>
      </c>
      <c r="D16" s="302" t="s">
        <v>407</v>
      </c>
      <c r="E16" s="301">
        <v>30</v>
      </c>
      <c r="F16" s="300">
        <f t="shared" si="1"/>
        <v>87075.315881999966</v>
      </c>
      <c r="G16" s="300">
        <v>0</v>
      </c>
      <c r="H16" s="300">
        <f>$H$5-SUM(I16:L16)</f>
        <v>454.22771738630036</v>
      </c>
      <c r="I16" s="300">
        <f>(F16*$I$5)/12</f>
        <v>973.79228261369974</v>
      </c>
      <c r="J16" s="300">
        <v>15.36</v>
      </c>
      <c r="K16" s="300">
        <v>59.05</v>
      </c>
      <c r="L16" s="300">
        <v>30</v>
      </c>
      <c r="M16" s="300">
        <f t="shared" ref="M16:M58" si="3">SUM(G16:L16)</f>
        <v>1532.4299999999998</v>
      </c>
      <c r="N16" s="300">
        <v>1532.5</v>
      </c>
      <c r="O16" s="300">
        <f t="shared" si="0"/>
        <v>86621.08816461367</v>
      </c>
      <c r="P16" s="171"/>
    </row>
    <row r="17" spans="1:16" ht="15.75">
      <c r="A17" s="171"/>
      <c r="B17" s="304">
        <f t="shared" si="2"/>
        <v>139</v>
      </c>
      <c r="C17" s="303">
        <v>43770</v>
      </c>
      <c r="D17" s="302" t="s">
        <v>407</v>
      </c>
      <c r="E17" s="301">
        <v>30</v>
      </c>
      <c r="F17" s="300">
        <f t="shared" si="1"/>
        <v>86621.08816461367</v>
      </c>
      <c r="G17" s="300">
        <v>0</v>
      </c>
      <c r="H17" s="300">
        <f>$H$5-SUM(I17:L17)</f>
        <v>459.30749735907057</v>
      </c>
      <c r="I17" s="300">
        <f>(F17*$I$5)/12</f>
        <v>968.71250264092953</v>
      </c>
      <c r="J17" s="300">
        <v>15.36</v>
      </c>
      <c r="K17" s="300">
        <v>59.05</v>
      </c>
      <c r="L17" s="300">
        <v>30</v>
      </c>
      <c r="M17" s="300">
        <f t="shared" si="3"/>
        <v>1532.4299999999998</v>
      </c>
      <c r="N17" s="300">
        <v>1532.5</v>
      </c>
      <c r="O17" s="300">
        <f t="shared" si="0"/>
        <v>86161.780667254599</v>
      </c>
      <c r="P17" s="171"/>
    </row>
    <row r="18" spans="1:16" ht="15.75">
      <c r="A18" s="171"/>
      <c r="B18" s="304">
        <f t="shared" si="2"/>
        <v>140</v>
      </c>
      <c r="C18" s="303">
        <v>43800</v>
      </c>
      <c r="D18" s="302" t="s">
        <v>407</v>
      </c>
      <c r="E18" s="301">
        <v>30</v>
      </c>
      <c r="F18" s="300">
        <f t="shared" si="1"/>
        <v>86161.780667254599</v>
      </c>
      <c r="G18" s="300">
        <f>77.26</f>
        <v>77.260000000000005</v>
      </c>
      <c r="H18" s="300">
        <v>465.31</v>
      </c>
      <c r="I18" s="300">
        <v>962.71</v>
      </c>
      <c r="J18" s="300">
        <v>15.36</v>
      </c>
      <c r="K18" s="300">
        <v>59.05</v>
      </c>
      <c r="L18" s="300">
        <v>30</v>
      </c>
      <c r="M18" s="300">
        <f t="shared" si="3"/>
        <v>1609.69</v>
      </c>
      <c r="N18" s="300">
        <v>1600</v>
      </c>
      <c r="O18" s="300">
        <f t="shared" si="0"/>
        <v>85619.210667254607</v>
      </c>
      <c r="P18" s="171"/>
    </row>
    <row r="19" spans="1:16" ht="15.75">
      <c r="A19" s="171"/>
      <c r="B19" s="299">
        <f t="shared" si="2"/>
        <v>141</v>
      </c>
      <c r="C19" s="298">
        <v>43831</v>
      </c>
      <c r="D19" s="297" t="s">
        <v>407</v>
      </c>
      <c r="E19" s="296">
        <v>30</v>
      </c>
      <c r="F19" s="295">
        <f t="shared" si="1"/>
        <v>85619.210667254607</v>
      </c>
      <c r="G19" s="295">
        <v>67.569999999999993</v>
      </c>
      <c r="H19" s="295">
        <v>471.27</v>
      </c>
      <c r="I19" s="295">
        <v>956.75</v>
      </c>
      <c r="J19" s="295">
        <v>15.36</v>
      </c>
      <c r="K19" s="295">
        <v>59.05</v>
      </c>
      <c r="L19" s="295">
        <v>30</v>
      </c>
      <c r="M19" s="295">
        <f t="shared" si="3"/>
        <v>1599.9999999999998</v>
      </c>
      <c r="N19" s="295">
        <v>1600</v>
      </c>
      <c r="O19" s="295">
        <f t="shared" si="0"/>
        <v>85080.370667254596</v>
      </c>
      <c r="P19" s="171"/>
    </row>
    <row r="20" spans="1:16" ht="15.75">
      <c r="A20" s="171"/>
      <c r="B20" s="299">
        <f t="shared" si="2"/>
        <v>142</v>
      </c>
      <c r="C20" s="298">
        <v>43862</v>
      </c>
      <c r="D20" s="297" t="s">
        <v>407</v>
      </c>
      <c r="E20" s="296">
        <v>30</v>
      </c>
      <c r="F20" s="295">
        <f t="shared" si="1"/>
        <v>85080.370667254596</v>
      </c>
      <c r="G20" s="295">
        <v>67.569999999999993</v>
      </c>
      <c r="H20" s="295">
        <v>477.29</v>
      </c>
      <c r="I20" s="295">
        <v>950.73</v>
      </c>
      <c r="J20" s="295">
        <v>15.36</v>
      </c>
      <c r="K20" s="295">
        <v>59.05</v>
      </c>
      <c r="L20" s="295">
        <v>30</v>
      </c>
      <c r="M20" s="295">
        <f t="shared" si="3"/>
        <v>1600</v>
      </c>
      <c r="N20" s="295">
        <v>1600</v>
      </c>
      <c r="O20" s="295">
        <f t="shared" si="0"/>
        <v>84535.510667254595</v>
      </c>
      <c r="P20" s="171"/>
    </row>
    <row r="21" spans="1:16" ht="15.75">
      <c r="A21" s="171"/>
      <c r="B21" s="299">
        <f t="shared" si="2"/>
        <v>143</v>
      </c>
      <c r="C21" s="298">
        <v>43891</v>
      </c>
      <c r="D21" s="297" t="s">
        <v>407</v>
      </c>
      <c r="E21" s="296">
        <v>30</v>
      </c>
      <c r="F21" s="295">
        <f t="shared" si="1"/>
        <v>84535.510667254595</v>
      </c>
      <c r="G21" s="295">
        <v>67.569999999999993</v>
      </c>
      <c r="H21" s="295">
        <v>483.39</v>
      </c>
      <c r="I21" s="295">
        <v>944.63</v>
      </c>
      <c r="J21" s="295">
        <v>15.36</v>
      </c>
      <c r="K21" s="295">
        <v>59.05</v>
      </c>
      <c r="L21" s="295">
        <v>30</v>
      </c>
      <c r="M21" s="295">
        <f t="shared" si="3"/>
        <v>1600</v>
      </c>
      <c r="N21" s="295">
        <v>1600</v>
      </c>
      <c r="O21" s="295">
        <f t="shared" si="0"/>
        <v>83984.550667254589</v>
      </c>
      <c r="P21" s="171"/>
    </row>
    <row r="22" spans="1:16" ht="15.75">
      <c r="A22" s="171"/>
      <c r="B22" s="299">
        <f t="shared" si="2"/>
        <v>144</v>
      </c>
      <c r="C22" s="298">
        <v>43922</v>
      </c>
      <c r="D22" s="297" t="s">
        <v>407</v>
      </c>
      <c r="E22" s="296">
        <v>30</v>
      </c>
      <c r="F22" s="295">
        <f t="shared" si="1"/>
        <v>83984.550667254589</v>
      </c>
      <c r="G22" s="295">
        <v>67.569999999999993</v>
      </c>
      <c r="H22" s="295">
        <v>489.55</v>
      </c>
      <c r="I22" s="295">
        <v>938.47</v>
      </c>
      <c r="J22" s="295">
        <v>15.36</v>
      </c>
      <c r="K22" s="295">
        <v>59.05</v>
      </c>
      <c r="L22" s="295">
        <v>30</v>
      </c>
      <c r="M22" s="295">
        <f t="shared" si="3"/>
        <v>1600</v>
      </c>
      <c r="N22" s="295">
        <v>1600</v>
      </c>
      <c r="O22" s="295">
        <f t="shared" si="0"/>
        <v>83427.430667254579</v>
      </c>
      <c r="P22" s="171"/>
    </row>
    <row r="23" spans="1:16" ht="15.75">
      <c r="A23" s="171"/>
      <c r="B23" s="299">
        <f t="shared" si="2"/>
        <v>145</v>
      </c>
      <c r="C23" s="298">
        <v>43952</v>
      </c>
      <c r="D23" s="297" t="s">
        <v>407</v>
      </c>
      <c r="E23" s="296">
        <v>30</v>
      </c>
      <c r="F23" s="295">
        <f t="shared" si="1"/>
        <v>83427.430667254579</v>
      </c>
      <c r="G23" s="295">
        <v>67.569999999999993</v>
      </c>
      <c r="H23" s="295">
        <v>495.78</v>
      </c>
      <c r="I23" s="295">
        <v>932.24</v>
      </c>
      <c r="J23" s="295">
        <v>15.36</v>
      </c>
      <c r="K23" s="295">
        <v>59.05</v>
      </c>
      <c r="L23" s="295">
        <v>30</v>
      </c>
      <c r="M23" s="295">
        <f t="shared" si="3"/>
        <v>1599.9999999999998</v>
      </c>
      <c r="N23" s="295">
        <v>1600</v>
      </c>
      <c r="O23" s="295">
        <f t="shared" si="0"/>
        <v>82864.080667254573</v>
      </c>
      <c r="P23" s="171"/>
    </row>
    <row r="24" spans="1:16" ht="15.75">
      <c r="A24" s="171"/>
      <c r="B24" s="299">
        <f t="shared" si="2"/>
        <v>146</v>
      </c>
      <c r="C24" s="298">
        <v>43983</v>
      </c>
      <c r="D24" s="297" t="s">
        <v>407</v>
      </c>
      <c r="E24" s="296">
        <v>30</v>
      </c>
      <c r="F24" s="295">
        <f t="shared" si="1"/>
        <v>82864.080667254573</v>
      </c>
      <c r="G24" s="295">
        <v>0</v>
      </c>
      <c r="H24" s="295">
        <v>501.32336453786979</v>
      </c>
      <c r="I24" s="295">
        <v>926.69663546213042</v>
      </c>
      <c r="J24" s="295">
        <v>15.36</v>
      </c>
      <c r="K24" s="295">
        <v>59.05</v>
      </c>
      <c r="L24" s="295">
        <v>30</v>
      </c>
      <c r="M24" s="295">
        <f t="shared" si="3"/>
        <v>1532.43</v>
      </c>
      <c r="N24" s="295">
        <v>1600</v>
      </c>
      <c r="O24" s="295">
        <f t="shared" si="0"/>
        <v>82362.757302716709</v>
      </c>
      <c r="P24" s="171"/>
    </row>
    <row r="25" spans="1:16" ht="15.75">
      <c r="A25" s="171"/>
      <c r="B25" s="299">
        <f t="shared" si="2"/>
        <v>147</v>
      </c>
      <c r="C25" s="298">
        <v>44013</v>
      </c>
      <c r="D25" s="297" t="s">
        <v>407</v>
      </c>
      <c r="E25" s="296">
        <v>30</v>
      </c>
      <c r="F25" s="295">
        <f t="shared" si="1"/>
        <v>82362.757302716709</v>
      </c>
      <c r="G25" s="295">
        <v>135.13999999999999</v>
      </c>
      <c r="H25" s="295">
        <v>508.44</v>
      </c>
      <c r="I25" s="295">
        <v>919.58</v>
      </c>
      <c r="J25" s="295">
        <v>15.36</v>
      </c>
      <c r="K25" s="295">
        <v>59.05</v>
      </c>
      <c r="L25" s="295">
        <v>30</v>
      </c>
      <c r="M25" s="295">
        <f t="shared" si="3"/>
        <v>1667.5699999999997</v>
      </c>
      <c r="N25" s="295">
        <v>1600</v>
      </c>
      <c r="O25" s="295">
        <f t="shared" si="0"/>
        <v>81719.177302716707</v>
      </c>
      <c r="P25" s="171"/>
    </row>
    <row r="26" spans="1:16" ht="15.75">
      <c r="A26" s="171"/>
      <c r="B26" s="299">
        <f t="shared" si="2"/>
        <v>148</v>
      </c>
      <c r="C26" s="298">
        <v>44044</v>
      </c>
      <c r="D26" s="297" t="s">
        <v>407</v>
      </c>
      <c r="E26" s="296">
        <v>30</v>
      </c>
      <c r="F26" s="295">
        <f t="shared" si="1"/>
        <v>81719.177302716707</v>
      </c>
      <c r="G26" s="295">
        <v>67.569999999999993</v>
      </c>
      <c r="H26" s="295">
        <v>514.88</v>
      </c>
      <c r="I26" s="295">
        <v>913.14</v>
      </c>
      <c r="J26" s="295">
        <v>15.36</v>
      </c>
      <c r="K26" s="295">
        <v>59.05</v>
      </c>
      <c r="L26" s="295">
        <v>30</v>
      </c>
      <c r="M26" s="295">
        <f t="shared" si="3"/>
        <v>1600</v>
      </c>
      <c r="N26" s="295">
        <v>1600</v>
      </c>
      <c r="O26" s="295">
        <f t="shared" si="0"/>
        <v>81136.727302716696</v>
      </c>
      <c r="P26" s="171"/>
    </row>
    <row r="27" spans="1:16" ht="15.75">
      <c r="A27" s="171"/>
      <c r="B27" s="299">
        <f t="shared" si="2"/>
        <v>149</v>
      </c>
      <c r="C27" s="298">
        <v>44075</v>
      </c>
      <c r="D27" s="297" t="s">
        <v>407</v>
      </c>
      <c r="E27" s="296">
        <v>30</v>
      </c>
      <c r="F27" s="295">
        <f t="shared" si="1"/>
        <v>81136.727302716696</v>
      </c>
      <c r="G27" s="295">
        <v>67.569999999999993</v>
      </c>
      <c r="H27" s="295">
        <v>521.4</v>
      </c>
      <c r="I27" s="295">
        <v>906.62</v>
      </c>
      <c r="J27" s="295">
        <v>15.36</v>
      </c>
      <c r="K27" s="295">
        <v>59.05</v>
      </c>
      <c r="L27" s="295">
        <v>30</v>
      </c>
      <c r="M27" s="295">
        <f t="shared" si="3"/>
        <v>1600</v>
      </c>
      <c r="N27" s="295">
        <v>1600</v>
      </c>
      <c r="O27" s="295">
        <f t="shared" si="0"/>
        <v>80547.757302716695</v>
      </c>
      <c r="P27" s="171"/>
    </row>
    <row r="28" spans="1:16" ht="15.75">
      <c r="A28" s="171"/>
      <c r="B28" s="299">
        <f t="shared" si="2"/>
        <v>150</v>
      </c>
      <c r="C28" s="298">
        <v>44105</v>
      </c>
      <c r="D28" s="297" t="s">
        <v>407</v>
      </c>
      <c r="E28" s="296">
        <v>30</v>
      </c>
      <c r="F28" s="295">
        <f t="shared" si="1"/>
        <v>80547.757302716695</v>
      </c>
      <c r="G28" s="295">
        <v>67.569999999999993</v>
      </c>
      <c r="H28" s="295">
        <v>527.98</v>
      </c>
      <c r="I28" s="295">
        <v>900.04</v>
      </c>
      <c r="J28" s="295">
        <v>15.36</v>
      </c>
      <c r="K28" s="295">
        <v>59.05</v>
      </c>
      <c r="L28" s="295">
        <v>30</v>
      </c>
      <c r="M28" s="295">
        <f t="shared" si="3"/>
        <v>1599.9999999999998</v>
      </c>
      <c r="N28" s="295">
        <v>1600</v>
      </c>
      <c r="O28" s="295">
        <f t="shared" si="0"/>
        <v>79952.207302716692</v>
      </c>
      <c r="P28" s="171"/>
    </row>
    <row r="29" spans="1:16" ht="15.75">
      <c r="A29" s="171"/>
      <c r="B29" s="299">
        <f t="shared" si="2"/>
        <v>151</v>
      </c>
      <c r="C29" s="298">
        <v>44136</v>
      </c>
      <c r="D29" s="297" t="s">
        <v>407</v>
      </c>
      <c r="E29" s="296">
        <v>30</v>
      </c>
      <c r="F29" s="295">
        <f t="shared" si="1"/>
        <v>79952.207302716692</v>
      </c>
      <c r="G29" s="295">
        <v>67.569999999999993</v>
      </c>
      <c r="H29" s="295">
        <v>534.64</v>
      </c>
      <c r="I29" s="295">
        <v>893.38</v>
      </c>
      <c r="J29" s="295">
        <v>15.36</v>
      </c>
      <c r="K29" s="295">
        <v>59.05</v>
      </c>
      <c r="L29" s="295">
        <v>30</v>
      </c>
      <c r="M29" s="295">
        <f t="shared" si="3"/>
        <v>1600</v>
      </c>
      <c r="N29" s="295">
        <v>1600</v>
      </c>
      <c r="O29" s="295">
        <f t="shared" si="0"/>
        <v>79349.997302716685</v>
      </c>
      <c r="P29" s="171"/>
    </row>
    <row r="30" spans="1:16" ht="15.75">
      <c r="A30" s="171"/>
      <c r="B30" s="299">
        <f t="shared" si="2"/>
        <v>152</v>
      </c>
      <c r="C30" s="298">
        <v>44166</v>
      </c>
      <c r="D30" s="297" t="s">
        <v>407</v>
      </c>
      <c r="E30" s="296">
        <v>30</v>
      </c>
      <c r="F30" s="295">
        <f t="shared" si="1"/>
        <v>79349.997302716685</v>
      </c>
      <c r="G30" s="295">
        <v>67.569999999999993</v>
      </c>
      <c r="H30" s="295">
        <v>541.38</v>
      </c>
      <c r="I30" s="295">
        <v>886.64</v>
      </c>
      <c r="J30" s="295">
        <v>15.36</v>
      </c>
      <c r="K30" s="295">
        <v>59.05</v>
      </c>
      <c r="L30" s="295">
        <v>30</v>
      </c>
      <c r="M30" s="295">
        <f t="shared" si="3"/>
        <v>1600</v>
      </c>
      <c r="N30" s="295">
        <v>1600</v>
      </c>
      <c r="O30" s="295">
        <f t="shared" si="0"/>
        <v>78741.047302716674</v>
      </c>
      <c r="P30" s="171"/>
    </row>
    <row r="31" spans="1:16" ht="15.75">
      <c r="A31" s="171"/>
      <c r="B31" s="289">
        <f t="shared" si="2"/>
        <v>153</v>
      </c>
      <c r="C31" s="288">
        <v>44197</v>
      </c>
      <c r="D31" s="287" t="s">
        <v>407</v>
      </c>
      <c r="E31" s="286">
        <v>30</v>
      </c>
      <c r="F31" s="285">
        <f t="shared" si="1"/>
        <v>78741.047302716674</v>
      </c>
      <c r="G31" s="285">
        <v>67.569999999999993</v>
      </c>
      <c r="H31" s="285">
        <v>548.19000000000005</v>
      </c>
      <c r="I31" s="285">
        <v>879.83</v>
      </c>
      <c r="J31" s="285">
        <v>15.36</v>
      </c>
      <c r="K31" s="285">
        <v>59.05</v>
      </c>
      <c r="L31" s="285">
        <v>30</v>
      </c>
      <c r="M31" s="285">
        <f t="shared" si="3"/>
        <v>1600</v>
      </c>
      <c r="N31" s="285">
        <v>1600</v>
      </c>
      <c r="O31" s="285">
        <f t="shared" si="0"/>
        <v>78125.287302716664</v>
      </c>
      <c r="P31" s="171"/>
    </row>
    <row r="32" spans="1:16" ht="15.75">
      <c r="A32" s="171"/>
      <c r="B32" s="289">
        <f t="shared" si="2"/>
        <v>154</v>
      </c>
      <c r="C32" s="288">
        <v>44228</v>
      </c>
      <c r="D32" s="287" t="s">
        <v>407</v>
      </c>
      <c r="E32" s="286">
        <v>30</v>
      </c>
      <c r="F32" s="285">
        <f t="shared" si="1"/>
        <v>78125.287302716664</v>
      </c>
      <c r="G32" s="285">
        <v>67.569999999999993</v>
      </c>
      <c r="H32" s="285">
        <v>555.07000000000005</v>
      </c>
      <c r="I32" s="285">
        <v>872.95</v>
      </c>
      <c r="J32" s="285">
        <v>15.36</v>
      </c>
      <c r="K32" s="285">
        <v>59.05</v>
      </c>
      <c r="L32" s="285">
        <v>30</v>
      </c>
      <c r="M32" s="285">
        <f t="shared" si="3"/>
        <v>1600</v>
      </c>
      <c r="N32" s="285">
        <v>1600</v>
      </c>
      <c r="O32" s="285">
        <f t="shared" si="0"/>
        <v>77502.64730271665</v>
      </c>
      <c r="P32" s="171"/>
    </row>
    <row r="33" spans="1:16" ht="15.75">
      <c r="A33" s="171"/>
      <c r="B33" s="289">
        <f t="shared" si="2"/>
        <v>155</v>
      </c>
      <c r="C33" s="288">
        <v>44256</v>
      </c>
      <c r="D33" s="287" t="s">
        <v>407</v>
      </c>
      <c r="E33" s="286">
        <v>30</v>
      </c>
      <c r="F33" s="285">
        <f t="shared" si="1"/>
        <v>77502.64730271665</v>
      </c>
      <c r="G33" s="285">
        <v>67.569999999999993</v>
      </c>
      <c r="H33" s="285">
        <v>562.04</v>
      </c>
      <c r="I33" s="285">
        <v>865.98</v>
      </c>
      <c r="J33" s="285">
        <v>15.36</v>
      </c>
      <c r="K33" s="285">
        <v>59.05</v>
      </c>
      <c r="L33" s="285">
        <v>30</v>
      </c>
      <c r="M33" s="285">
        <f t="shared" si="3"/>
        <v>1599.9999999999998</v>
      </c>
      <c r="N33" s="285">
        <v>1600</v>
      </c>
      <c r="O33" s="285">
        <f t="shared" si="0"/>
        <v>76873.03730271665</v>
      </c>
      <c r="P33" s="171"/>
    </row>
    <row r="34" spans="1:16" ht="15.75">
      <c r="A34" s="171"/>
      <c r="B34" s="289">
        <f t="shared" si="2"/>
        <v>156</v>
      </c>
      <c r="C34" s="288">
        <v>44287</v>
      </c>
      <c r="D34" s="287" t="s">
        <v>407</v>
      </c>
      <c r="E34" s="286">
        <v>30</v>
      </c>
      <c r="F34" s="285">
        <f t="shared" si="1"/>
        <v>76873.03730271665</v>
      </c>
      <c r="G34" s="285">
        <v>67.569999999999993</v>
      </c>
      <c r="H34" s="285">
        <v>569.08000000000004</v>
      </c>
      <c r="I34" s="285">
        <v>858.94</v>
      </c>
      <c r="J34" s="285">
        <v>15.36</v>
      </c>
      <c r="K34" s="285">
        <v>59.05</v>
      </c>
      <c r="L34" s="285">
        <v>30</v>
      </c>
      <c r="M34" s="285">
        <f t="shared" si="3"/>
        <v>1600</v>
      </c>
      <c r="N34" s="285">
        <v>1600</v>
      </c>
      <c r="O34" s="285">
        <f t="shared" si="0"/>
        <v>76236.387302716641</v>
      </c>
      <c r="P34" s="171"/>
    </row>
    <row r="35" spans="1:16" ht="15.75">
      <c r="A35" s="171"/>
      <c r="B35" s="289">
        <f t="shared" si="2"/>
        <v>157</v>
      </c>
      <c r="C35" s="288">
        <v>44317</v>
      </c>
      <c r="D35" s="287" t="s">
        <v>407</v>
      </c>
      <c r="E35" s="286">
        <v>30</v>
      </c>
      <c r="F35" s="285">
        <f t="shared" si="1"/>
        <v>76236.387302716641</v>
      </c>
      <c r="G35" s="285">
        <v>67.569999999999993</v>
      </c>
      <c r="H35" s="285">
        <v>576.20000000000005</v>
      </c>
      <c r="I35" s="285">
        <v>851.82</v>
      </c>
      <c r="J35" s="285">
        <v>15.36</v>
      </c>
      <c r="K35" s="285">
        <v>59.05</v>
      </c>
      <c r="L35" s="285">
        <v>30</v>
      </c>
      <c r="M35" s="285">
        <f t="shared" si="3"/>
        <v>1600</v>
      </c>
      <c r="N35" s="285">
        <v>1600</v>
      </c>
      <c r="O35" s="285">
        <f t="shared" si="0"/>
        <v>75592.617302716637</v>
      </c>
      <c r="P35" s="171"/>
    </row>
    <row r="36" spans="1:16" ht="15.75">
      <c r="A36" s="171"/>
      <c r="B36" s="289">
        <f t="shared" si="2"/>
        <v>158</v>
      </c>
      <c r="C36" s="288">
        <v>44348</v>
      </c>
      <c r="D36" s="287" t="s">
        <v>407</v>
      </c>
      <c r="E36" s="286">
        <v>30</v>
      </c>
      <c r="F36" s="285">
        <f t="shared" si="1"/>
        <v>75592.617302716637</v>
      </c>
      <c r="G36" s="285">
        <v>67.569999999999993</v>
      </c>
      <c r="H36" s="285">
        <v>583.4</v>
      </c>
      <c r="I36" s="285">
        <v>844.62</v>
      </c>
      <c r="J36" s="285">
        <v>15.36</v>
      </c>
      <c r="K36" s="285">
        <v>59.05</v>
      </c>
      <c r="L36" s="285">
        <v>30</v>
      </c>
      <c r="M36" s="285">
        <f t="shared" si="3"/>
        <v>1600</v>
      </c>
      <c r="N36" s="285">
        <v>1600</v>
      </c>
      <c r="O36" s="285">
        <f t="shared" si="0"/>
        <v>74941.647302716636</v>
      </c>
      <c r="P36" s="171"/>
    </row>
    <row r="37" spans="1:16" ht="15.75">
      <c r="A37" s="171"/>
      <c r="B37" s="289">
        <f t="shared" si="2"/>
        <v>159</v>
      </c>
      <c r="C37" s="288">
        <v>44378</v>
      </c>
      <c r="D37" s="287" t="s">
        <v>407</v>
      </c>
      <c r="E37" s="286">
        <v>30</v>
      </c>
      <c r="F37" s="285">
        <f t="shared" si="1"/>
        <v>74941.647302716636</v>
      </c>
      <c r="G37" s="285">
        <v>67.569999999999993</v>
      </c>
      <c r="H37" s="285">
        <v>590.67999999999995</v>
      </c>
      <c r="I37" s="285">
        <v>837.34</v>
      </c>
      <c r="J37" s="285">
        <v>15.36</v>
      </c>
      <c r="K37" s="285">
        <v>59.05</v>
      </c>
      <c r="L37" s="285">
        <v>30</v>
      </c>
      <c r="M37" s="285">
        <f t="shared" si="3"/>
        <v>1600</v>
      </c>
      <c r="N37" s="285">
        <v>1600</v>
      </c>
      <c r="O37" s="285">
        <f t="shared" si="0"/>
        <v>74283.397302716636</v>
      </c>
      <c r="P37" s="171"/>
    </row>
    <row r="38" spans="1:16" ht="15.75">
      <c r="A38" s="171"/>
      <c r="B38" s="289">
        <f t="shared" si="2"/>
        <v>160</v>
      </c>
      <c r="C38" s="288">
        <v>44409</v>
      </c>
      <c r="D38" s="287" t="s">
        <v>407</v>
      </c>
      <c r="E38" s="286">
        <v>30</v>
      </c>
      <c r="F38" s="285">
        <f t="shared" si="1"/>
        <v>74283.397302716636</v>
      </c>
      <c r="G38" s="285">
        <v>67.569999999999993</v>
      </c>
      <c r="H38" s="285">
        <v>598.04</v>
      </c>
      <c r="I38" s="285">
        <v>829.98</v>
      </c>
      <c r="J38" s="285">
        <v>15.36</v>
      </c>
      <c r="K38" s="285">
        <v>59.05</v>
      </c>
      <c r="L38" s="285">
        <v>30</v>
      </c>
      <c r="M38" s="285">
        <f t="shared" si="3"/>
        <v>1599.9999999999998</v>
      </c>
      <c r="N38" s="285">
        <v>1600</v>
      </c>
      <c r="O38" s="285">
        <f t="shared" si="0"/>
        <v>73617.787302716635</v>
      </c>
      <c r="P38" s="171"/>
    </row>
    <row r="39" spans="1:16" ht="15.75">
      <c r="A39" s="171"/>
      <c r="B39" s="289">
        <f t="shared" si="2"/>
        <v>161</v>
      </c>
      <c r="C39" s="288">
        <v>44440</v>
      </c>
      <c r="D39" s="287" t="s">
        <v>407</v>
      </c>
      <c r="E39" s="286">
        <v>30</v>
      </c>
      <c r="F39" s="285">
        <f t="shared" si="1"/>
        <v>73617.787302716635</v>
      </c>
      <c r="G39" s="285">
        <v>67.569999999999993</v>
      </c>
      <c r="H39" s="285">
        <v>605.48</v>
      </c>
      <c r="I39" s="285">
        <v>822.54</v>
      </c>
      <c r="J39" s="285">
        <v>15.36</v>
      </c>
      <c r="K39" s="285">
        <v>59.05</v>
      </c>
      <c r="L39" s="285">
        <v>30</v>
      </c>
      <c r="M39" s="285">
        <f t="shared" si="3"/>
        <v>1599.9999999999998</v>
      </c>
      <c r="N39" s="285">
        <v>1600</v>
      </c>
      <c r="O39" s="285">
        <f t="shared" ref="O39:O70" si="4">+F39-H39-G39</f>
        <v>72944.737302716632</v>
      </c>
      <c r="P39" s="171"/>
    </row>
    <row r="40" spans="1:16" ht="15.75">
      <c r="A40" s="171"/>
      <c r="B40" s="294">
        <f t="shared" si="2"/>
        <v>162</v>
      </c>
      <c r="C40" s="293">
        <v>44470</v>
      </c>
      <c r="D40" s="292" t="s">
        <v>407</v>
      </c>
      <c r="E40" s="291">
        <v>30</v>
      </c>
      <c r="F40" s="290">
        <f t="shared" ref="F40:F71" si="5">O39</f>
        <v>72944.737302716632</v>
      </c>
      <c r="G40" s="290">
        <f>67.57+2850</f>
        <v>2917.57</v>
      </c>
      <c r="H40" s="290">
        <v>644.88</v>
      </c>
      <c r="I40" s="290">
        <v>783.14</v>
      </c>
      <c r="J40" s="290">
        <v>15.36</v>
      </c>
      <c r="K40" s="290">
        <v>59.05</v>
      </c>
      <c r="L40" s="290">
        <v>30</v>
      </c>
      <c r="M40" s="290">
        <f t="shared" si="3"/>
        <v>4450</v>
      </c>
      <c r="N40" s="290">
        <v>1600</v>
      </c>
      <c r="O40" s="290">
        <f t="shared" si="4"/>
        <v>69382.287302716621</v>
      </c>
      <c r="P40" s="171"/>
    </row>
    <row r="41" spans="1:16" ht="15.75">
      <c r="A41" s="171"/>
      <c r="B41" s="289">
        <f t="shared" si="2"/>
        <v>163</v>
      </c>
      <c r="C41" s="288">
        <v>44501</v>
      </c>
      <c r="D41" s="287" t="s">
        <v>407</v>
      </c>
      <c r="E41" s="286">
        <v>30</v>
      </c>
      <c r="F41" s="285">
        <f t="shared" si="5"/>
        <v>69382.287302716621</v>
      </c>
      <c r="G41" s="285">
        <v>67.569999999999993</v>
      </c>
      <c r="H41" s="285">
        <v>652.85</v>
      </c>
      <c r="I41" s="285">
        <v>775.17</v>
      </c>
      <c r="J41" s="285">
        <v>15.36</v>
      </c>
      <c r="K41" s="285">
        <v>59.05</v>
      </c>
      <c r="L41" s="285">
        <v>30</v>
      </c>
      <c r="M41" s="285">
        <f t="shared" si="3"/>
        <v>1600</v>
      </c>
      <c r="N41" s="285">
        <v>1600</v>
      </c>
      <c r="O41" s="285">
        <f t="shared" si="4"/>
        <v>68661.867302716608</v>
      </c>
      <c r="P41" s="171"/>
    </row>
    <row r="42" spans="1:16" ht="15.75">
      <c r="A42" s="171"/>
      <c r="B42" s="289">
        <f t="shared" si="2"/>
        <v>164</v>
      </c>
      <c r="C42" s="288">
        <v>44531</v>
      </c>
      <c r="D42" s="287" t="s">
        <v>407</v>
      </c>
      <c r="E42" s="286">
        <v>30</v>
      </c>
      <c r="F42" s="285">
        <f t="shared" si="5"/>
        <v>68661.867302716608</v>
      </c>
      <c r="G42" s="285">
        <v>67.569999999999993</v>
      </c>
      <c r="H42" s="285">
        <v>660.91</v>
      </c>
      <c r="I42" s="285">
        <v>767.11</v>
      </c>
      <c r="J42" s="285">
        <v>15.36</v>
      </c>
      <c r="K42" s="285">
        <v>59.05</v>
      </c>
      <c r="L42" s="285">
        <v>30</v>
      </c>
      <c r="M42" s="285">
        <f t="shared" si="3"/>
        <v>1600</v>
      </c>
      <c r="N42" s="285">
        <v>1600</v>
      </c>
      <c r="O42" s="285">
        <f t="shared" si="4"/>
        <v>67933.387302716597</v>
      </c>
      <c r="P42" s="171"/>
    </row>
    <row r="43" spans="1:16" ht="15.75">
      <c r="A43" s="171"/>
      <c r="B43" s="284">
        <f t="shared" si="2"/>
        <v>165</v>
      </c>
      <c r="C43" s="283">
        <v>44562</v>
      </c>
      <c r="D43" s="282" t="s">
        <v>407</v>
      </c>
      <c r="E43" s="281">
        <v>30</v>
      </c>
      <c r="F43" s="280">
        <f t="shared" si="5"/>
        <v>67933.387302716597</v>
      </c>
      <c r="G43" s="280">
        <v>67.569999999999993</v>
      </c>
      <c r="H43" s="280">
        <v>669.05</v>
      </c>
      <c r="I43" s="280">
        <v>758.97</v>
      </c>
      <c r="J43" s="280">
        <v>15.36</v>
      </c>
      <c r="K43" s="280">
        <v>59.05</v>
      </c>
      <c r="L43" s="280">
        <v>30</v>
      </c>
      <c r="M43" s="280">
        <f t="shared" si="3"/>
        <v>1599.9999999999998</v>
      </c>
      <c r="N43" s="280">
        <v>1600</v>
      </c>
      <c r="O43" s="280">
        <f t="shared" si="4"/>
        <v>67196.767302716587</v>
      </c>
      <c r="P43" s="275">
        <v>44543</v>
      </c>
    </row>
    <row r="44" spans="1:16" ht="15.75">
      <c r="A44" s="171"/>
      <c r="B44" s="284">
        <f t="shared" si="2"/>
        <v>166</v>
      </c>
      <c r="C44" s="283">
        <v>44593</v>
      </c>
      <c r="D44" s="282" t="s">
        <v>407</v>
      </c>
      <c r="E44" s="281">
        <v>30</v>
      </c>
      <c r="F44" s="280">
        <f t="shared" si="5"/>
        <v>67196.767302716587</v>
      </c>
      <c r="G44" s="280">
        <v>67.569999999999993</v>
      </c>
      <c r="H44" s="280">
        <v>677.29</v>
      </c>
      <c r="I44" s="280">
        <v>750.73</v>
      </c>
      <c r="J44" s="280">
        <v>15.36</v>
      </c>
      <c r="K44" s="280">
        <v>59.05</v>
      </c>
      <c r="L44" s="280">
        <v>30</v>
      </c>
      <c r="M44" s="280">
        <f t="shared" si="3"/>
        <v>1599.9999999999998</v>
      </c>
      <c r="N44" s="280">
        <v>1600</v>
      </c>
      <c r="O44" s="280">
        <f t="shared" si="4"/>
        <v>66451.907302716587</v>
      </c>
      <c r="P44" s="275">
        <v>44571</v>
      </c>
    </row>
    <row r="45" spans="1:16" ht="15.75">
      <c r="A45" s="171"/>
      <c r="B45" s="284">
        <f t="shared" si="2"/>
        <v>167</v>
      </c>
      <c r="C45" s="283">
        <v>44621</v>
      </c>
      <c r="D45" s="282" t="s">
        <v>407</v>
      </c>
      <c r="E45" s="281">
        <v>30</v>
      </c>
      <c r="F45" s="280">
        <f t="shared" si="5"/>
        <v>66451.907302716587</v>
      </c>
      <c r="G45" s="280">
        <v>67.569999999999993</v>
      </c>
      <c r="H45" s="280">
        <f>$H$5-SUM(I45:L45)</f>
        <v>685.62000000000012</v>
      </c>
      <c r="I45" s="280">
        <v>742.4</v>
      </c>
      <c r="J45" s="280">
        <v>15.36</v>
      </c>
      <c r="K45" s="280">
        <v>59.05</v>
      </c>
      <c r="L45" s="280">
        <v>30</v>
      </c>
      <c r="M45" s="280">
        <f t="shared" si="3"/>
        <v>1600</v>
      </c>
      <c r="N45" s="280">
        <v>1600</v>
      </c>
      <c r="O45" s="280">
        <f t="shared" si="4"/>
        <v>65698.717302716585</v>
      </c>
      <c r="P45" s="275">
        <v>44600</v>
      </c>
    </row>
    <row r="46" spans="1:16" ht="15.75">
      <c r="A46" s="171"/>
      <c r="B46" s="284">
        <f t="shared" si="2"/>
        <v>168</v>
      </c>
      <c r="C46" s="283">
        <v>44652</v>
      </c>
      <c r="D46" s="282" t="s">
        <v>407</v>
      </c>
      <c r="E46" s="281">
        <v>30</v>
      </c>
      <c r="F46" s="280">
        <f t="shared" si="5"/>
        <v>65698.717302716585</v>
      </c>
      <c r="G46" s="280">
        <v>67.569999999999993</v>
      </c>
      <c r="H46" s="280">
        <v>694.04</v>
      </c>
      <c r="I46" s="280">
        <v>733.98</v>
      </c>
      <c r="J46" s="280">
        <v>15.36</v>
      </c>
      <c r="K46" s="280">
        <v>59.05</v>
      </c>
      <c r="L46" s="280">
        <v>30</v>
      </c>
      <c r="M46" s="280">
        <f t="shared" si="3"/>
        <v>1599.9999999999998</v>
      </c>
      <c r="N46" s="280">
        <v>1600</v>
      </c>
      <c r="O46" s="280">
        <f t="shared" si="4"/>
        <v>64937.107302716584</v>
      </c>
      <c r="P46" s="275">
        <v>44631</v>
      </c>
    </row>
    <row r="47" spans="1:16" ht="15.75">
      <c r="A47" s="171"/>
      <c r="B47" s="284">
        <f t="shared" si="2"/>
        <v>169</v>
      </c>
      <c r="C47" s="283">
        <v>44682</v>
      </c>
      <c r="D47" s="282" t="s">
        <v>407</v>
      </c>
      <c r="E47" s="281">
        <v>30</v>
      </c>
      <c r="F47" s="280">
        <f t="shared" si="5"/>
        <v>64937.107302716584</v>
      </c>
      <c r="G47" s="280">
        <v>67.569999999999993</v>
      </c>
      <c r="H47" s="280">
        <v>702.56</v>
      </c>
      <c r="I47" s="280">
        <v>725.46</v>
      </c>
      <c r="J47" s="280">
        <v>15.36</v>
      </c>
      <c r="K47" s="280">
        <v>59.05</v>
      </c>
      <c r="L47" s="280">
        <v>30</v>
      </c>
      <c r="M47" s="280">
        <f t="shared" si="3"/>
        <v>1599.9999999999998</v>
      </c>
      <c r="N47" s="280">
        <v>1600</v>
      </c>
      <c r="O47" s="280">
        <f t="shared" si="4"/>
        <v>64166.977302716587</v>
      </c>
      <c r="P47" s="275">
        <v>44662</v>
      </c>
    </row>
    <row r="48" spans="1:16" ht="15.75">
      <c r="A48" s="171"/>
      <c r="B48" s="284">
        <f t="shared" si="2"/>
        <v>170</v>
      </c>
      <c r="C48" s="283">
        <v>44713</v>
      </c>
      <c r="D48" s="282" t="s">
        <v>407</v>
      </c>
      <c r="E48" s="281">
        <v>30</v>
      </c>
      <c r="F48" s="280">
        <f t="shared" si="5"/>
        <v>64166.977302716587</v>
      </c>
      <c r="G48" s="280">
        <v>67.569999999999993</v>
      </c>
      <c r="H48" s="280">
        <v>711.17</v>
      </c>
      <c r="I48" s="280">
        <v>716.85</v>
      </c>
      <c r="J48" s="280">
        <v>15.36</v>
      </c>
      <c r="K48" s="280">
        <v>59.05</v>
      </c>
      <c r="L48" s="280">
        <v>30</v>
      </c>
      <c r="M48" s="280">
        <f t="shared" si="3"/>
        <v>1600</v>
      </c>
      <c r="N48" s="280">
        <v>1600</v>
      </c>
      <c r="O48" s="280">
        <f t="shared" si="4"/>
        <v>63388.237302716589</v>
      </c>
      <c r="P48" s="275">
        <v>44697</v>
      </c>
    </row>
    <row r="49" spans="1:16" ht="15.75">
      <c r="A49" s="171"/>
      <c r="B49" s="284">
        <f t="shared" si="2"/>
        <v>171</v>
      </c>
      <c r="C49" s="283">
        <v>44743</v>
      </c>
      <c r="D49" s="282" t="s">
        <v>407</v>
      </c>
      <c r="E49" s="281">
        <v>30</v>
      </c>
      <c r="F49" s="280">
        <f t="shared" si="5"/>
        <v>63388.237302716589</v>
      </c>
      <c r="G49" s="280">
        <v>67.569999999999993</v>
      </c>
      <c r="H49" s="280">
        <v>719.88</v>
      </c>
      <c r="I49" s="280">
        <v>708.14</v>
      </c>
      <c r="J49" s="280">
        <v>15.36</v>
      </c>
      <c r="K49" s="280">
        <v>59.05</v>
      </c>
      <c r="L49" s="280">
        <v>30</v>
      </c>
      <c r="M49" s="280">
        <f t="shared" si="3"/>
        <v>1600</v>
      </c>
      <c r="N49" s="280">
        <v>1600</v>
      </c>
      <c r="O49" s="280">
        <f t="shared" si="4"/>
        <v>62600.787302716592</v>
      </c>
      <c r="P49" s="275">
        <v>44725</v>
      </c>
    </row>
    <row r="50" spans="1:16" ht="15.75">
      <c r="A50" s="171"/>
      <c r="B50" s="279">
        <f t="shared" si="2"/>
        <v>172</v>
      </c>
      <c r="C50" s="278">
        <v>44774</v>
      </c>
      <c r="D50" s="277" t="s">
        <v>407</v>
      </c>
      <c r="E50" s="276">
        <v>30</v>
      </c>
      <c r="F50" s="264">
        <f t="shared" si="5"/>
        <v>62600.787302716592</v>
      </c>
      <c r="G50" s="264">
        <v>67.569999999999993</v>
      </c>
      <c r="H50" s="264">
        <v>728.69</v>
      </c>
      <c r="I50" s="264">
        <v>699.33</v>
      </c>
      <c r="J50" s="264">
        <v>15.36</v>
      </c>
      <c r="K50" s="264">
        <v>59.05</v>
      </c>
      <c r="L50" s="264">
        <v>30</v>
      </c>
      <c r="M50" s="264">
        <f t="shared" si="3"/>
        <v>1600</v>
      </c>
      <c r="N50" s="264">
        <v>1600</v>
      </c>
      <c r="O50" s="264">
        <f t="shared" si="4"/>
        <v>61804.527302716589</v>
      </c>
      <c r="P50" s="275">
        <v>44754</v>
      </c>
    </row>
    <row r="51" spans="1:16" ht="15.75">
      <c r="A51" s="171"/>
      <c r="B51" s="279">
        <f t="shared" si="2"/>
        <v>173</v>
      </c>
      <c r="C51" s="278">
        <v>44805</v>
      </c>
      <c r="D51" s="277" t="s">
        <v>407</v>
      </c>
      <c r="E51" s="276">
        <v>30</v>
      </c>
      <c r="F51" s="264">
        <f t="shared" si="5"/>
        <v>61804.527302716589</v>
      </c>
      <c r="G51" s="264">
        <v>67.569999999999993</v>
      </c>
      <c r="H51" s="264">
        <v>737.59</v>
      </c>
      <c r="I51" s="264">
        <v>690.43</v>
      </c>
      <c r="J51" s="264">
        <v>15.36</v>
      </c>
      <c r="K51" s="264">
        <v>59.05</v>
      </c>
      <c r="L51" s="264">
        <v>30</v>
      </c>
      <c r="M51" s="264">
        <f t="shared" si="3"/>
        <v>1600</v>
      </c>
      <c r="N51" s="264">
        <v>1600</v>
      </c>
      <c r="O51" s="264">
        <f t="shared" si="4"/>
        <v>60999.367302716593</v>
      </c>
      <c r="P51" s="275">
        <v>44782</v>
      </c>
    </row>
    <row r="52" spans="1:16" ht="15.75">
      <c r="A52" s="171"/>
      <c r="B52" s="279">
        <f t="shared" si="2"/>
        <v>174</v>
      </c>
      <c r="C52" s="278">
        <v>44835</v>
      </c>
      <c r="D52" s="277" t="s">
        <v>407</v>
      </c>
      <c r="E52" s="276">
        <v>30</v>
      </c>
      <c r="F52" s="264">
        <f t="shared" si="5"/>
        <v>60999.367302716593</v>
      </c>
      <c r="G52" s="264">
        <v>67.569999999999993</v>
      </c>
      <c r="H52" s="264">
        <v>746.57</v>
      </c>
      <c r="I52" s="264">
        <v>681.45</v>
      </c>
      <c r="J52" s="264">
        <v>15.36</v>
      </c>
      <c r="K52" s="264">
        <v>59.05</v>
      </c>
      <c r="L52" s="264">
        <v>30</v>
      </c>
      <c r="M52" s="264">
        <f t="shared" si="3"/>
        <v>1600</v>
      </c>
      <c r="N52" s="264">
        <v>1600</v>
      </c>
      <c r="O52" s="264">
        <f t="shared" si="4"/>
        <v>60185.227302716594</v>
      </c>
      <c r="P52" s="275">
        <v>44816</v>
      </c>
    </row>
    <row r="53" spans="1:16" ht="15.75">
      <c r="A53" s="171"/>
      <c r="B53" s="279">
        <f t="shared" si="2"/>
        <v>175</v>
      </c>
      <c r="C53" s="278">
        <v>44866</v>
      </c>
      <c r="D53" s="277" t="s">
        <v>407</v>
      </c>
      <c r="E53" s="276">
        <v>30</v>
      </c>
      <c r="F53" s="264">
        <f t="shared" si="5"/>
        <v>60185.227302716594</v>
      </c>
      <c r="G53" s="264">
        <v>67.569999999999993</v>
      </c>
      <c r="H53" s="264">
        <v>755.7</v>
      </c>
      <c r="I53" s="264">
        <v>672.32</v>
      </c>
      <c r="J53" s="264">
        <v>15.36</v>
      </c>
      <c r="K53" s="264">
        <v>59.05</v>
      </c>
      <c r="L53" s="264">
        <v>30</v>
      </c>
      <c r="M53" s="264">
        <f t="shared" si="3"/>
        <v>1600</v>
      </c>
      <c r="N53" s="264">
        <v>1600</v>
      </c>
      <c r="O53" s="264">
        <f t="shared" si="4"/>
        <v>59361.957302716597</v>
      </c>
      <c r="P53" s="275">
        <v>44844</v>
      </c>
    </row>
    <row r="54" spans="1:16" ht="15.75">
      <c r="A54" s="171"/>
      <c r="B54" s="279">
        <f t="shared" si="2"/>
        <v>176</v>
      </c>
      <c r="C54" s="278">
        <v>44896</v>
      </c>
      <c r="D54" s="277" t="s">
        <v>407</v>
      </c>
      <c r="E54" s="276">
        <v>30</v>
      </c>
      <c r="F54" s="264">
        <f t="shared" si="5"/>
        <v>59361.957302716597</v>
      </c>
      <c r="G54" s="264">
        <v>0</v>
      </c>
      <c r="H54" s="264">
        <f>$H$5-SUM(I54:L54)</f>
        <v>764.15544416461944</v>
      </c>
      <c r="I54" s="264">
        <f>(F54*$I$5)/12</f>
        <v>663.86455583538066</v>
      </c>
      <c r="J54" s="264">
        <v>15.36</v>
      </c>
      <c r="K54" s="264">
        <v>59.05</v>
      </c>
      <c r="L54" s="264">
        <v>30</v>
      </c>
      <c r="M54" s="264">
        <f t="shared" si="3"/>
        <v>1532.4299999999998</v>
      </c>
      <c r="N54" s="264">
        <v>1600</v>
      </c>
      <c r="O54" s="264">
        <f t="shared" si="4"/>
        <v>58597.801858551975</v>
      </c>
      <c r="P54" s="275">
        <v>44892</v>
      </c>
    </row>
    <row r="55" spans="1:16" ht="15.75">
      <c r="A55" s="171"/>
      <c r="B55" s="279">
        <f t="shared" si="2"/>
        <v>177</v>
      </c>
      <c r="C55" s="278">
        <v>44927</v>
      </c>
      <c r="D55" s="277" t="s">
        <v>407</v>
      </c>
      <c r="E55" s="276">
        <v>30</v>
      </c>
      <c r="F55" s="264">
        <f t="shared" si="5"/>
        <v>58597.801858551975</v>
      </c>
      <c r="G55" s="264">
        <v>135.13999999999999</v>
      </c>
      <c r="H55" s="264">
        <v>774.21</v>
      </c>
      <c r="I55" s="264">
        <v>653.51</v>
      </c>
      <c r="J55" s="264">
        <v>15.36</v>
      </c>
      <c r="K55" s="264">
        <v>59.05</v>
      </c>
      <c r="L55" s="264">
        <v>30</v>
      </c>
      <c r="M55" s="264">
        <f t="shared" si="3"/>
        <v>1667.27</v>
      </c>
      <c r="N55" s="264">
        <v>1600</v>
      </c>
      <c r="O55" s="264">
        <f t="shared" si="4"/>
        <v>57688.451858551976</v>
      </c>
      <c r="P55" s="275">
        <v>44900</v>
      </c>
    </row>
    <row r="56" spans="1:16" ht="15.75">
      <c r="A56" s="171"/>
      <c r="B56" s="279">
        <f t="shared" si="2"/>
        <v>178</v>
      </c>
      <c r="C56" s="278">
        <v>44958</v>
      </c>
      <c r="D56" s="277" t="s">
        <v>407</v>
      </c>
      <c r="E56" s="276">
        <v>30</v>
      </c>
      <c r="F56" s="264">
        <f t="shared" si="5"/>
        <v>57688.451858551976</v>
      </c>
      <c r="G56" s="264">
        <v>67.569999999999993</v>
      </c>
      <c r="H56" s="264">
        <v>783.63</v>
      </c>
      <c r="I56" s="264">
        <v>644.39</v>
      </c>
      <c r="J56" s="264">
        <v>15.36</v>
      </c>
      <c r="K56" s="264">
        <v>59.05</v>
      </c>
      <c r="L56" s="264">
        <v>30</v>
      </c>
      <c r="M56" s="264">
        <f t="shared" si="3"/>
        <v>1600</v>
      </c>
      <c r="N56" s="264">
        <v>1600</v>
      </c>
      <c r="O56" s="264">
        <f t="shared" si="4"/>
        <v>56837.251858551979</v>
      </c>
      <c r="P56" s="275">
        <v>44936</v>
      </c>
    </row>
    <row r="57" spans="1:16" ht="15.75">
      <c r="A57" s="171"/>
      <c r="B57" s="279">
        <f t="shared" si="2"/>
        <v>179</v>
      </c>
      <c r="C57" s="278">
        <v>44986</v>
      </c>
      <c r="D57" s="277" t="s">
        <v>407</v>
      </c>
      <c r="E57" s="276">
        <v>30</v>
      </c>
      <c r="F57" s="264">
        <f t="shared" si="5"/>
        <v>56837.251858551979</v>
      </c>
      <c r="G57" s="264">
        <v>67.569999999999993</v>
      </c>
      <c r="H57" s="264">
        <v>793.15</v>
      </c>
      <c r="I57" s="264">
        <v>634.87</v>
      </c>
      <c r="J57" s="264">
        <v>15.36</v>
      </c>
      <c r="K57" s="264">
        <v>59.05</v>
      </c>
      <c r="L57" s="264">
        <v>30</v>
      </c>
      <c r="M57" s="264">
        <f t="shared" si="3"/>
        <v>1600</v>
      </c>
      <c r="N57" s="264">
        <v>1600</v>
      </c>
      <c r="O57" s="264">
        <f t="shared" si="4"/>
        <v>55976.531858551978</v>
      </c>
      <c r="P57" s="275">
        <v>44971</v>
      </c>
    </row>
    <row r="58" spans="1:16" ht="15.75">
      <c r="A58" s="171"/>
      <c r="B58" s="279">
        <f t="shared" si="2"/>
        <v>180</v>
      </c>
      <c r="C58" s="278">
        <v>45017</v>
      </c>
      <c r="D58" s="277" t="s">
        <v>407</v>
      </c>
      <c r="E58" s="276">
        <v>30</v>
      </c>
      <c r="F58" s="264">
        <f t="shared" si="5"/>
        <v>55976.531858551978</v>
      </c>
      <c r="G58" s="264">
        <v>67.569999999999993</v>
      </c>
      <c r="H58" s="264">
        <v>802.77</v>
      </c>
      <c r="I58" s="264">
        <v>625.25</v>
      </c>
      <c r="J58" s="264">
        <v>15.36</v>
      </c>
      <c r="K58" s="264">
        <v>59.05</v>
      </c>
      <c r="L58" s="264">
        <v>30</v>
      </c>
      <c r="M58" s="264">
        <f t="shared" si="3"/>
        <v>1599.9999999999998</v>
      </c>
      <c r="N58" s="264">
        <v>1600</v>
      </c>
      <c r="O58" s="264">
        <f t="shared" si="4"/>
        <v>55106.191858551982</v>
      </c>
      <c r="P58" s="275">
        <v>44991</v>
      </c>
    </row>
    <row r="59" spans="1:16" ht="15.75">
      <c r="A59" s="171"/>
      <c r="B59" s="274"/>
      <c r="C59" s="273">
        <v>45047</v>
      </c>
      <c r="D59" s="272" t="s">
        <v>408</v>
      </c>
      <c r="E59" s="271"/>
      <c r="F59" s="270">
        <f t="shared" si="5"/>
        <v>55106.191858551982</v>
      </c>
      <c r="G59" s="270">
        <v>1600</v>
      </c>
      <c r="H59" s="270"/>
      <c r="I59" s="270"/>
      <c r="J59" s="270"/>
      <c r="K59" s="270"/>
      <c r="L59" s="270"/>
      <c r="M59" s="270"/>
      <c r="N59" s="270"/>
      <c r="O59" s="270">
        <f t="shared" si="4"/>
        <v>53506.191858551982</v>
      </c>
      <c r="P59" s="269"/>
    </row>
    <row r="60" spans="1:16" ht="15.75">
      <c r="A60" s="171"/>
      <c r="B60" s="268">
        <f>B58+1</f>
        <v>181</v>
      </c>
      <c r="C60" s="267">
        <v>45047</v>
      </c>
      <c r="D60" s="266" t="s">
        <v>407</v>
      </c>
      <c r="E60" s="265">
        <v>30</v>
      </c>
      <c r="F60" s="263">
        <f t="shared" si="5"/>
        <v>53506.191858551982</v>
      </c>
      <c r="G60" s="263">
        <v>67.569999999999993</v>
      </c>
      <c r="H60" s="263">
        <v>830.4</v>
      </c>
      <c r="I60" s="263">
        <v>597.62</v>
      </c>
      <c r="J60" s="263">
        <v>15.36</v>
      </c>
      <c r="K60" s="263">
        <v>59.05</v>
      </c>
      <c r="L60" s="263">
        <v>30</v>
      </c>
      <c r="M60" s="264">
        <f>SUM(G60:L60)</f>
        <v>1600</v>
      </c>
      <c r="N60" s="263">
        <v>1600</v>
      </c>
      <c r="O60" s="263">
        <f t="shared" si="4"/>
        <v>52608.22185855198</v>
      </c>
      <c r="P60" s="262">
        <v>45019</v>
      </c>
    </row>
    <row r="61" spans="1:16" ht="15.75">
      <c r="A61" s="171"/>
      <c r="B61" s="274"/>
      <c r="C61" s="273">
        <v>45047</v>
      </c>
      <c r="D61" s="272" t="s">
        <v>408</v>
      </c>
      <c r="E61" s="271"/>
      <c r="F61" s="270">
        <f t="shared" si="5"/>
        <v>52608.22185855198</v>
      </c>
      <c r="G61" s="270">
        <v>-1600</v>
      </c>
      <c r="H61" s="270"/>
      <c r="I61" s="270"/>
      <c r="J61" s="270"/>
      <c r="K61" s="270"/>
      <c r="L61" s="270"/>
      <c r="M61" s="270"/>
      <c r="N61" s="270"/>
      <c r="O61" s="270">
        <f t="shared" si="4"/>
        <v>54208.22185855198</v>
      </c>
      <c r="P61" s="269"/>
    </row>
    <row r="62" spans="1:16" ht="15.75">
      <c r="A62" s="171"/>
      <c r="B62" s="268">
        <f>B60+1</f>
        <v>182</v>
      </c>
      <c r="C62" s="267">
        <v>45078</v>
      </c>
      <c r="D62" s="266" t="s">
        <v>407</v>
      </c>
      <c r="E62" s="265">
        <v>30</v>
      </c>
      <c r="F62" s="263">
        <f t="shared" si="5"/>
        <v>54208.22185855198</v>
      </c>
      <c r="G62" s="263">
        <v>1667.57</v>
      </c>
      <c r="H62" s="263">
        <v>840.44</v>
      </c>
      <c r="I62" s="263">
        <v>587.58000000000004</v>
      </c>
      <c r="J62" s="263">
        <v>15.36</v>
      </c>
      <c r="K62" s="263">
        <v>59.05</v>
      </c>
      <c r="L62" s="263">
        <v>30</v>
      </c>
      <c r="M62" s="264">
        <f t="shared" ref="M62:M71" si="6">SUM(G62:L62)</f>
        <v>3200.0000000000005</v>
      </c>
      <c r="N62" s="263">
        <v>3200</v>
      </c>
      <c r="O62" s="263">
        <f t="shared" si="4"/>
        <v>51700.211858551978</v>
      </c>
      <c r="P62" s="262">
        <v>45048</v>
      </c>
    </row>
    <row r="63" spans="1:16" ht="15.75">
      <c r="A63" s="171"/>
      <c r="B63" s="268">
        <f t="shared" ref="B63:B94" si="7">B62+1</f>
        <v>183</v>
      </c>
      <c r="C63" s="267">
        <v>45108</v>
      </c>
      <c r="D63" s="266" t="s">
        <v>407</v>
      </c>
      <c r="E63" s="265">
        <v>30</v>
      </c>
      <c r="F63" s="263">
        <f t="shared" si="5"/>
        <v>51700.211858551978</v>
      </c>
      <c r="G63" s="263">
        <v>67.569999999999993</v>
      </c>
      <c r="H63" s="263">
        <v>850.59</v>
      </c>
      <c r="I63" s="263">
        <v>577.46</v>
      </c>
      <c r="J63" s="263">
        <v>15.36</v>
      </c>
      <c r="K63" s="263">
        <v>59.05</v>
      </c>
      <c r="L63" s="263">
        <v>30</v>
      </c>
      <c r="M63" s="264">
        <f t="shared" si="6"/>
        <v>1600.03</v>
      </c>
      <c r="N63" s="263">
        <v>1600</v>
      </c>
      <c r="O63" s="263">
        <f t="shared" si="4"/>
        <v>50782.051858551982</v>
      </c>
      <c r="P63" s="262">
        <v>45091</v>
      </c>
    </row>
    <row r="64" spans="1:16" ht="15.75">
      <c r="A64" s="171"/>
      <c r="B64" s="268">
        <f t="shared" si="7"/>
        <v>184</v>
      </c>
      <c r="C64" s="267">
        <v>45139</v>
      </c>
      <c r="D64" s="266" t="s">
        <v>407</v>
      </c>
      <c r="E64" s="265">
        <v>30</v>
      </c>
      <c r="F64" s="263">
        <f t="shared" si="5"/>
        <v>50782.051858551982</v>
      </c>
      <c r="G64" s="263">
        <v>67.569999999999993</v>
      </c>
      <c r="H64" s="263">
        <v>860.86</v>
      </c>
      <c r="I64" s="263">
        <v>567.16</v>
      </c>
      <c r="J64" s="263">
        <v>15.36</v>
      </c>
      <c r="K64" s="263">
        <v>59.05</v>
      </c>
      <c r="L64" s="263">
        <v>30</v>
      </c>
      <c r="M64" s="264">
        <f t="shared" si="6"/>
        <v>1600</v>
      </c>
      <c r="N64" s="263">
        <v>1600</v>
      </c>
      <c r="O64" s="263">
        <f t="shared" si="4"/>
        <v>49853.621858551982</v>
      </c>
      <c r="P64" s="262">
        <v>45118</v>
      </c>
    </row>
    <row r="65" spans="1:17" ht="15.75">
      <c r="A65" s="171"/>
      <c r="B65" s="268">
        <f t="shared" si="7"/>
        <v>185</v>
      </c>
      <c r="C65" s="267">
        <v>45170</v>
      </c>
      <c r="D65" s="266" t="s">
        <v>407</v>
      </c>
      <c r="E65" s="265">
        <v>30</v>
      </c>
      <c r="F65" s="263">
        <f t="shared" si="5"/>
        <v>49853.621858551982</v>
      </c>
      <c r="G65" s="263">
        <v>67.569999999999993</v>
      </c>
      <c r="H65" s="263">
        <v>871.25</v>
      </c>
      <c r="I65" s="263">
        <v>556.77</v>
      </c>
      <c r="J65" s="263">
        <v>15.36</v>
      </c>
      <c r="K65" s="263">
        <v>59.05</v>
      </c>
      <c r="L65" s="263">
        <v>30</v>
      </c>
      <c r="M65" s="264">
        <f t="shared" si="6"/>
        <v>1599.9999999999998</v>
      </c>
      <c r="N65" s="263">
        <v>1600</v>
      </c>
      <c r="O65" s="263">
        <f t="shared" si="4"/>
        <v>48914.801858551982</v>
      </c>
      <c r="P65" s="262">
        <v>45146</v>
      </c>
    </row>
    <row r="66" spans="1:17" ht="15.75">
      <c r="A66" s="171"/>
      <c r="B66" s="268">
        <f t="shared" si="7"/>
        <v>186</v>
      </c>
      <c r="C66" s="267">
        <v>45200</v>
      </c>
      <c r="D66" s="266" t="s">
        <v>407</v>
      </c>
      <c r="E66" s="265">
        <v>30</v>
      </c>
      <c r="F66" s="263">
        <f t="shared" si="5"/>
        <v>48914.801858551982</v>
      </c>
      <c r="G66" s="263">
        <v>67.569999999999993</v>
      </c>
      <c r="H66" s="263">
        <v>881.75</v>
      </c>
      <c r="I66" s="263">
        <v>546.27</v>
      </c>
      <c r="J66" s="263">
        <v>15.36</v>
      </c>
      <c r="K66" s="263">
        <v>59.05</v>
      </c>
      <c r="L66" s="263">
        <v>30</v>
      </c>
      <c r="M66" s="264">
        <f t="shared" si="6"/>
        <v>1599.9999999999998</v>
      </c>
      <c r="N66" s="263">
        <v>1600</v>
      </c>
      <c r="O66" s="263">
        <f t="shared" si="4"/>
        <v>47965.481858551982</v>
      </c>
      <c r="P66" s="262">
        <v>45180</v>
      </c>
    </row>
    <row r="67" spans="1:17" ht="15.75">
      <c r="A67" s="171"/>
      <c r="B67" s="268">
        <f t="shared" si="7"/>
        <v>187</v>
      </c>
      <c r="C67" s="267">
        <v>45231</v>
      </c>
      <c r="D67" s="266" t="s">
        <v>407</v>
      </c>
      <c r="E67" s="265">
        <v>30</v>
      </c>
      <c r="F67" s="263">
        <f t="shared" si="5"/>
        <v>47965.481858551982</v>
      </c>
      <c r="G67" s="263">
        <v>67.569999999999993</v>
      </c>
      <c r="H67" s="263">
        <v>892.36</v>
      </c>
      <c r="I67" s="263">
        <v>535.66</v>
      </c>
      <c r="J67" s="263">
        <v>15.36</v>
      </c>
      <c r="K67" s="263">
        <v>59.05</v>
      </c>
      <c r="L67" s="263">
        <v>30</v>
      </c>
      <c r="M67" s="264">
        <f t="shared" si="6"/>
        <v>1600</v>
      </c>
      <c r="N67" s="263">
        <v>1600</v>
      </c>
      <c r="O67" s="263">
        <f t="shared" si="4"/>
        <v>47005.551858551982</v>
      </c>
      <c r="P67" s="262">
        <v>45209</v>
      </c>
    </row>
    <row r="68" spans="1:17" ht="15.75">
      <c r="A68" s="171"/>
      <c r="B68" s="268">
        <f t="shared" si="7"/>
        <v>188</v>
      </c>
      <c r="C68" s="267">
        <v>45261</v>
      </c>
      <c r="D68" s="266" t="s">
        <v>407</v>
      </c>
      <c r="E68" s="265">
        <v>30</v>
      </c>
      <c r="F68" s="263">
        <f t="shared" si="5"/>
        <v>47005.551858551982</v>
      </c>
      <c r="G68" s="263">
        <v>67.569999999999993</v>
      </c>
      <c r="H68" s="263">
        <v>903.1</v>
      </c>
      <c r="I68" s="263">
        <v>524.91999999999996</v>
      </c>
      <c r="J68" s="263">
        <v>15.36</v>
      </c>
      <c r="K68" s="263">
        <v>59.05</v>
      </c>
      <c r="L68" s="263">
        <v>30</v>
      </c>
      <c r="M68" s="264">
        <f t="shared" si="6"/>
        <v>1600</v>
      </c>
      <c r="N68" s="263">
        <v>1600</v>
      </c>
      <c r="O68" s="263">
        <f t="shared" si="4"/>
        <v>46034.881858551984</v>
      </c>
      <c r="P68" s="262">
        <v>45243</v>
      </c>
    </row>
    <row r="69" spans="1:17" ht="15.75">
      <c r="A69" s="171"/>
      <c r="B69" s="261">
        <f t="shared" si="7"/>
        <v>189</v>
      </c>
      <c r="C69" s="260">
        <v>45292</v>
      </c>
      <c r="D69" s="259" t="s">
        <v>407</v>
      </c>
      <c r="E69" s="258">
        <v>30</v>
      </c>
      <c r="F69" s="256">
        <f t="shared" si="5"/>
        <v>46034.881858551984</v>
      </c>
      <c r="G69" s="256">
        <v>67.569999999999993</v>
      </c>
      <c r="H69" s="256">
        <v>913.95</v>
      </c>
      <c r="I69" s="256">
        <v>514.07000000000005</v>
      </c>
      <c r="J69" s="256">
        <v>15.36</v>
      </c>
      <c r="K69" s="256">
        <v>59.05</v>
      </c>
      <c r="L69" s="256">
        <v>30</v>
      </c>
      <c r="M69" s="257">
        <f t="shared" si="6"/>
        <v>1600</v>
      </c>
      <c r="N69" s="256">
        <v>1600</v>
      </c>
      <c r="O69" s="256">
        <f t="shared" si="4"/>
        <v>45053.361858551987</v>
      </c>
      <c r="P69" s="255">
        <v>45273</v>
      </c>
    </row>
    <row r="70" spans="1:17" ht="15.75">
      <c r="A70" s="171"/>
      <c r="B70" s="261">
        <f t="shared" si="7"/>
        <v>190</v>
      </c>
      <c r="C70" s="260">
        <v>45323</v>
      </c>
      <c r="D70" s="259" t="s">
        <v>407</v>
      </c>
      <c r="E70" s="258">
        <v>30</v>
      </c>
      <c r="F70" s="256">
        <f t="shared" si="5"/>
        <v>45053.361858551987</v>
      </c>
      <c r="G70" s="256">
        <v>67.569999999999993</v>
      </c>
      <c r="H70" s="256">
        <v>924.93</v>
      </c>
      <c r="I70" s="256">
        <v>503.09</v>
      </c>
      <c r="J70" s="256">
        <v>15.36</v>
      </c>
      <c r="K70" s="256">
        <v>59.05</v>
      </c>
      <c r="L70" s="256">
        <v>30</v>
      </c>
      <c r="M70" s="257">
        <f t="shared" si="6"/>
        <v>1599.9999999999998</v>
      </c>
      <c r="N70" s="256">
        <v>1600</v>
      </c>
      <c r="O70" s="256">
        <f t="shared" si="4"/>
        <v>44060.861858551987</v>
      </c>
      <c r="P70" s="255">
        <v>45302</v>
      </c>
    </row>
    <row r="71" spans="1:17" ht="15.75">
      <c r="A71" s="171"/>
      <c r="B71" s="261">
        <f t="shared" si="7"/>
        <v>191</v>
      </c>
      <c r="C71" s="260">
        <v>45352</v>
      </c>
      <c r="D71" s="259" t="s">
        <v>407</v>
      </c>
      <c r="E71" s="258">
        <v>30</v>
      </c>
      <c r="F71" s="256">
        <f t="shared" si="5"/>
        <v>44060.861858551987</v>
      </c>
      <c r="G71" s="256">
        <v>67.569999999999993</v>
      </c>
      <c r="H71" s="256">
        <v>936.03</v>
      </c>
      <c r="I71" s="256">
        <v>491.99</v>
      </c>
      <c r="J71" s="256">
        <v>15.36</v>
      </c>
      <c r="K71" s="256">
        <v>59.05</v>
      </c>
      <c r="L71" s="256">
        <v>30</v>
      </c>
      <c r="M71" s="257">
        <f t="shared" si="6"/>
        <v>1599.9999999999998</v>
      </c>
      <c r="N71" s="256">
        <v>1600</v>
      </c>
      <c r="O71" s="256">
        <f t="shared" ref="O71:O102" si="8">+F71-H71-G71</f>
        <v>43057.261858551989</v>
      </c>
      <c r="P71" s="255">
        <v>45338</v>
      </c>
    </row>
    <row r="72" spans="1:17" ht="15.75">
      <c r="A72" s="171"/>
      <c r="B72" s="261">
        <f t="shared" si="7"/>
        <v>192</v>
      </c>
      <c r="C72" s="260">
        <v>45383</v>
      </c>
      <c r="D72" s="259" t="s">
        <v>407</v>
      </c>
      <c r="E72" s="258">
        <v>30</v>
      </c>
      <c r="F72" s="256">
        <f t="shared" ref="F72:F103" si="9">O71</f>
        <v>43057.261858551989</v>
      </c>
      <c r="G72" s="256">
        <v>67.569999999999993</v>
      </c>
      <c r="H72" s="256">
        <v>947.25</v>
      </c>
      <c r="I72" s="256">
        <v>481.52</v>
      </c>
      <c r="J72" s="256">
        <v>15.36</v>
      </c>
      <c r="K72" s="256">
        <v>59.05</v>
      </c>
      <c r="L72" s="256">
        <v>30</v>
      </c>
      <c r="M72" s="257">
        <f t="shared" ref="M72" si="10">SUM(G72:L72)</f>
        <v>1600.7499999999998</v>
      </c>
      <c r="N72" s="256">
        <v>1600</v>
      </c>
      <c r="O72" s="256">
        <f t="shared" si="8"/>
        <v>42042.441858551989</v>
      </c>
      <c r="P72" s="255">
        <v>45362</v>
      </c>
      <c r="Q72" s="334"/>
    </row>
    <row r="73" spans="1:17" ht="15.75">
      <c r="A73" s="171"/>
      <c r="B73" s="261">
        <f t="shared" si="7"/>
        <v>193</v>
      </c>
      <c r="C73" s="260">
        <v>45413</v>
      </c>
      <c r="D73" s="259" t="s">
        <v>407</v>
      </c>
      <c r="E73" s="258">
        <v>30</v>
      </c>
      <c r="F73" s="256">
        <f t="shared" si="9"/>
        <v>42042.441858551989</v>
      </c>
      <c r="G73" s="256">
        <v>67.569999999999993</v>
      </c>
      <c r="H73" s="256">
        <v>958.6</v>
      </c>
      <c r="I73" s="256">
        <v>469.42</v>
      </c>
      <c r="J73" s="256">
        <v>15.36</v>
      </c>
      <c r="K73" s="256">
        <v>59.05</v>
      </c>
      <c r="L73" s="256">
        <v>30</v>
      </c>
      <c r="M73" s="257">
        <f t="shared" ref="M73" si="11">SUM(G73:L73)</f>
        <v>1600</v>
      </c>
      <c r="N73" s="256">
        <v>1600</v>
      </c>
      <c r="O73" s="256">
        <f t="shared" si="8"/>
        <v>41016.271858551991</v>
      </c>
      <c r="P73" s="255">
        <v>45392</v>
      </c>
    </row>
    <row r="74" spans="1:17" ht="15.75">
      <c r="A74" s="171"/>
      <c r="B74" s="261">
        <f t="shared" si="7"/>
        <v>194</v>
      </c>
      <c r="C74" s="260">
        <v>45444</v>
      </c>
      <c r="D74" s="259" t="s">
        <v>407</v>
      </c>
      <c r="E74" s="258">
        <v>30</v>
      </c>
      <c r="F74" s="256">
        <f t="shared" si="9"/>
        <v>41016.271858551991</v>
      </c>
      <c r="G74" s="256">
        <v>67.569999999999993</v>
      </c>
      <c r="H74" s="256">
        <v>970.08</v>
      </c>
      <c r="I74" s="256">
        <v>457.94</v>
      </c>
      <c r="J74" s="256">
        <v>15.36</v>
      </c>
      <c r="K74" s="256">
        <v>59.05</v>
      </c>
      <c r="L74" s="256">
        <v>30</v>
      </c>
      <c r="M74" s="257">
        <f t="shared" ref="M74" si="12">SUM(G74:L74)</f>
        <v>1600</v>
      </c>
      <c r="N74" s="256">
        <v>1600</v>
      </c>
      <c r="O74" s="256">
        <f t="shared" si="8"/>
        <v>39978.621858551989</v>
      </c>
      <c r="P74" s="255">
        <v>45426</v>
      </c>
    </row>
    <row r="75" spans="1:17" ht="15.75">
      <c r="A75" s="171"/>
      <c r="B75" s="261">
        <f t="shared" si="7"/>
        <v>195</v>
      </c>
      <c r="C75" s="260">
        <v>45474</v>
      </c>
      <c r="D75" s="259" t="s">
        <v>407</v>
      </c>
      <c r="E75" s="258">
        <v>30</v>
      </c>
      <c r="F75" s="256">
        <f t="shared" si="9"/>
        <v>39978.621858551989</v>
      </c>
      <c r="G75" s="256">
        <v>67.569999999999993</v>
      </c>
      <c r="H75" s="256">
        <v>981.68</v>
      </c>
      <c r="I75" s="256">
        <v>446.34</v>
      </c>
      <c r="J75" s="256">
        <v>15.36</v>
      </c>
      <c r="K75" s="256">
        <v>59.05</v>
      </c>
      <c r="L75" s="256">
        <v>30</v>
      </c>
      <c r="M75" s="257">
        <f t="shared" ref="M75" si="13">SUM(G75:L75)</f>
        <v>1599.9999999999998</v>
      </c>
      <c r="N75" s="256">
        <v>1600</v>
      </c>
      <c r="O75" s="256">
        <f t="shared" si="8"/>
        <v>38929.371858551989</v>
      </c>
      <c r="P75" s="255">
        <v>45822</v>
      </c>
    </row>
    <row r="76" spans="1:17" ht="15.75">
      <c r="A76" s="171"/>
      <c r="B76" s="261">
        <f t="shared" si="7"/>
        <v>196</v>
      </c>
      <c r="C76" s="260">
        <v>45505</v>
      </c>
      <c r="D76" s="259" t="s">
        <v>407</v>
      </c>
      <c r="E76" s="258">
        <v>30</v>
      </c>
      <c r="F76" s="256">
        <f t="shared" si="9"/>
        <v>38929.371858551989</v>
      </c>
      <c r="G76" s="256">
        <v>67.569999999999993</v>
      </c>
      <c r="H76" s="256">
        <v>993.42</v>
      </c>
      <c r="I76" s="256">
        <v>434.6</v>
      </c>
      <c r="J76" s="256">
        <v>15.36</v>
      </c>
      <c r="K76" s="256">
        <v>59.05</v>
      </c>
      <c r="L76" s="256">
        <v>30</v>
      </c>
      <c r="M76" s="257">
        <f t="shared" ref="M76" si="14">SUM(G76:L76)</f>
        <v>1600</v>
      </c>
      <c r="N76" s="256">
        <v>1600</v>
      </c>
      <c r="O76" s="256">
        <f t="shared" si="8"/>
        <v>37868.381858551991</v>
      </c>
      <c r="P76" s="255">
        <v>45855</v>
      </c>
    </row>
    <row r="77" spans="1:17" ht="15.75">
      <c r="A77" s="171"/>
      <c r="B77" s="261">
        <f t="shared" si="7"/>
        <v>197</v>
      </c>
      <c r="C77" s="260">
        <v>45536</v>
      </c>
      <c r="D77" s="259" t="s">
        <v>407</v>
      </c>
      <c r="E77" s="258">
        <v>30</v>
      </c>
      <c r="F77" s="256">
        <f t="shared" si="9"/>
        <v>37868.381858551991</v>
      </c>
      <c r="G77" s="256">
        <v>67.569999999999993</v>
      </c>
      <c r="H77" s="256">
        <v>1005.28</v>
      </c>
      <c r="I77" s="256">
        <v>422.74</v>
      </c>
      <c r="J77" s="256">
        <v>15.36</v>
      </c>
      <c r="K77" s="256">
        <v>59.05</v>
      </c>
      <c r="L77" s="256">
        <v>30</v>
      </c>
      <c r="M77" s="257">
        <f t="shared" ref="M77" si="15">SUM(G77:L77)</f>
        <v>1599.9999999999998</v>
      </c>
      <c r="N77" s="256">
        <v>1600</v>
      </c>
      <c r="O77" s="256">
        <f t="shared" si="8"/>
        <v>36795.531858551993</v>
      </c>
      <c r="P77" s="255">
        <v>45525</v>
      </c>
    </row>
    <row r="78" spans="1:17" ht="15.75">
      <c r="A78" s="171"/>
      <c r="B78" s="261">
        <f t="shared" si="7"/>
        <v>198</v>
      </c>
      <c r="C78" s="260">
        <v>45566</v>
      </c>
      <c r="D78" s="259" t="s">
        <v>407</v>
      </c>
      <c r="E78" s="258">
        <v>30</v>
      </c>
      <c r="F78" s="256">
        <f t="shared" si="9"/>
        <v>36795.531858551993</v>
      </c>
      <c r="G78" s="256">
        <v>67.569999999999993</v>
      </c>
      <c r="H78" s="256">
        <v>1017.28</v>
      </c>
      <c r="I78" s="256">
        <v>410.74</v>
      </c>
      <c r="J78" s="256">
        <v>15.36</v>
      </c>
      <c r="K78" s="256">
        <v>59.05</v>
      </c>
      <c r="L78" s="256">
        <v>30</v>
      </c>
      <c r="M78" s="257">
        <f t="shared" ref="M78" si="16">SUM(G78:L78)</f>
        <v>1599.9999999999998</v>
      </c>
      <c r="N78" s="256">
        <v>1600</v>
      </c>
      <c r="O78" s="256">
        <f t="shared" si="8"/>
        <v>35710.681858551994</v>
      </c>
      <c r="P78" s="255">
        <v>45558</v>
      </c>
    </row>
    <row r="79" spans="1:17" ht="15.75">
      <c r="A79" s="171"/>
      <c r="B79" s="261">
        <f t="shared" si="7"/>
        <v>199</v>
      </c>
      <c r="C79" s="260">
        <v>45597</v>
      </c>
      <c r="D79" s="259" t="s">
        <v>407</v>
      </c>
      <c r="E79" s="258">
        <v>30</v>
      </c>
      <c r="F79" s="256">
        <f t="shared" si="9"/>
        <v>35710.681858551994</v>
      </c>
      <c r="G79" s="256">
        <v>67.569999999999993</v>
      </c>
      <c r="H79" s="256">
        <v>1029.4100000000001</v>
      </c>
      <c r="I79" s="256">
        <v>398.61</v>
      </c>
      <c r="J79" s="256">
        <v>15.36</v>
      </c>
      <c r="K79" s="256">
        <v>59.05</v>
      </c>
      <c r="L79" s="256">
        <v>30</v>
      </c>
      <c r="M79" s="257">
        <f t="shared" ref="M79" si="17">SUM(G79:L79)</f>
        <v>1600</v>
      </c>
      <c r="N79" s="256">
        <v>1600</v>
      </c>
      <c r="O79" s="256">
        <f t="shared" si="8"/>
        <v>34613.701858551991</v>
      </c>
      <c r="P79" s="255">
        <v>45581</v>
      </c>
    </row>
    <row r="80" spans="1:17" ht="15.75">
      <c r="A80" s="171"/>
      <c r="B80" s="261">
        <f t="shared" si="7"/>
        <v>200</v>
      </c>
      <c r="C80" s="260">
        <v>45627</v>
      </c>
      <c r="D80" s="259" t="s">
        <v>407</v>
      </c>
      <c r="E80" s="258">
        <v>30</v>
      </c>
      <c r="F80" s="256">
        <f t="shared" si="9"/>
        <v>34613.701858551991</v>
      </c>
      <c r="G80" s="256">
        <v>67.569999999999993</v>
      </c>
      <c r="H80" s="256">
        <v>1041.68</v>
      </c>
      <c r="I80" s="256">
        <v>386.34</v>
      </c>
      <c r="J80" s="256">
        <v>15.36</v>
      </c>
      <c r="K80" s="256">
        <v>59.05</v>
      </c>
      <c r="L80" s="256">
        <v>30</v>
      </c>
      <c r="M80" s="257">
        <f t="shared" ref="M80" si="18">SUM(G80:L80)</f>
        <v>1599.9999999999998</v>
      </c>
      <c r="N80" s="256">
        <v>1600</v>
      </c>
      <c r="O80" s="256">
        <f t="shared" si="8"/>
        <v>33504.451858551991</v>
      </c>
      <c r="P80" s="255">
        <v>45616</v>
      </c>
    </row>
    <row r="81" spans="1:16" ht="15.75">
      <c r="A81" s="171"/>
      <c r="B81" s="335">
        <f t="shared" si="7"/>
        <v>201</v>
      </c>
      <c r="C81" s="336">
        <v>45658</v>
      </c>
      <c r="D81" s="337" t="s">
        <v>407</v>
      </c>
      <c r="E81" s="338">
        <v>30</v>
      </c>
      <c r="F81" s="339">
        <f t="shared" si="9"/>
        <v>33504.451858551991</v>
      </c>
      <c r="G81" s="339">
        <v>67.569999999999993</v>
      </c>
      <c r="H81" s="339">
        <v>1054.08</v>
      </c>
      <c r="I81" s="339">
        <v>373.94</v>
      </c>
      <c r="J81" s="339">
        <v>15.36</v>
      </c>
      <c r="K81" s="339">
        <v>59.05</v>
      </c>
      <c r="L81" s="339">
        <v>30</v>
      </c>
      <c r="M81" s="340">
        <f t="shared" ref="M81" si="19">SUM(G81:L81)</f>
        <v>1599.9999999999998</v>
      </c>
      <c r="N81" s="339">
        <v>1600</v>
      </c>
      <c r="O81" s="339">
        <f t="shared" si="8"/>
        <v>32382.801858551989</v>
      </c>
      <c r="P81" s="341">
        <v>45644</v>
      </c>
    </row>
    <row r="82" spans="1:16" ht="15.75">
      <c r="A82" s="171"/>
      <c r="B82" s="254">
        <f t="shared" si="7"/>
        <v>202</v>
      </c>
      <c r="C82" s="253">
        <v>45689</v>
      </c>
      <c r="D82" s="252" t="s">
        <v>407</v>
      </c>
      <c r="E82" s="251">
        <v>30</v>
      </c>
      <c r="F82" s="250">
        <f t="shared" si="9"/>
        <v>32382.801858551989</v>
      </c>
      <c r="G82" s="250">
        <v>0</v>
      </c>
      <c r="H82" s="250">
        <f t="shared" ref="H82:H119" si="20">$H$5-SUM(I82:L82)</f>
        <v>1065.8723325485269</v>
      </c>
      <c r="I82" s="250">
        <f t="shared" ref="I82:I103" si="21">(F82*$I$5)/12</f>
        <v>362.14766745147313</v>
      </c>
      <c r="J82" s="250">
        <v>15.36</v>
      </c>
      <c r="K82" s="250">
        <v>59.05</v>
      </c>
      <c r="L82" s="250">
        <v>30</v>
      </c>
      <c r="M82" s="250"/>
      <c r="N82" s="250"/>
      <c r="O82" s="250">
        <f t="shared" si="8"/>
        <v>31316.929526003463</v>
      </c>
      <c r="P82" s="249"/>
    </row>
    <row r="83" spans="1:16" ht="15.75">
      <c r="A83" s="171"/>
      <c r="B83" s="254">
        <f t="shared" si="7"/>
        <v>203</v>
      </c>
      <c r="C83" s="253">
        <v>45717</v>
      </c>
      <c r="D83" s="252" t="s">
        <v>407</v>
      </c>
      <c r="E83" s="251">
        <v>30</v>
      </c>
      <c r="F83" s="250">
        <f t="shared" si="9"/>
        <v>31316.929526003463</v>
      </c>
      <c r="G83" s="250">
        <v>0</v>
      </c>
      <c r="H83" s="250">
        <f t="shared" si="20"/>
        <v>1077.7923381341946</v>
      </c>
      <c r="I83" s="250">
        <f t="shared" si="21"/>
        <v>350.22766186580543</v>
      </c>
      <c r="J83" s="250">
        <v>15.36</v>
      </c>
      <c r="K83" s="250">
        <v>59.05</v>
      </c>
      <c r="L83" s="250">
        <v>30</v>
      </c>
      <c r="M83" s="250"/>
      <c r="N83" s="250"/>
      <c r="O83" s="250">
        <f t="shared" si="8"/>
        <v>30239.13718786927</v>
      </c>
      <c r="P83" s="249"/>
    </row>
    <row r="84" spans="1:16" ht="15.75">
      <c r="A84" s="171"/>
      <c r="B84" s="254">
        <f t="shared" si="7"/>
        <v>204</v>
      </c>
      <c r="C84" s="253">
        <v>45748</v>
      </c>
      <c r="D84" s="252" t="s">
        <v>407</v>
      </c>
      <c r="E84" s="251">
        <v>30</v>
      </c>
      <c r="F84" s="250">
        <f t="shared" si="9"/>
        <v>30239.13718786927</v>
      </c>
      <c r="G84" s="250">
        <v>0</v>
      </c>
      <c r="H84" s="250">
        <f t="shared" si="20"/>
        <v>1089.8456491156621</v>
      </c>
      <c r="I84" s="250">
        <f t="shared" si="21"/>
        <v>338.17435088433803</v>
      </c>
      <c r="J84" s="250">
        <v>15.36</v>
      </c>
      <c r="K84" s="250">
        <v>59.05</v>
      </c>
      <c r="L84" s="250">
        <v>30</v>
      </c>
      <c r="M84" s="250"/>
      <c r="N84" s="250"/>
      <c r="O84" s="250">
        <f t="shared" si="8"/>
        <v>29149.291538753609</v>
      </c>
      <c r="P84" s="249"/>
    </row>
    <row r="85" spans="1:16" ht="15.75">
      <c r="A85" s="171"/>
      <c r="B85" s="254">
        <f t="shared" si="7"/>
        <v>205</v>
      </c>
      <c r="C85" s="253">
        <v>45778</v>
      </c>
      <c r="D85" s="252" t="s">
        <v>407</v>
      </c>
      <c r="E85" s="251">
        <v>30</v>
      </c>
      <c r="F85" s="250">
        <f t="shared" si="9"/>
        <v>29149.291538753609</v>
      </c>
      <c r="G85" s="250">
        <v>0</v>
      </c>
      <c r="H85" s="250">
        <f t="shared" si="20"/>
        <v>1102.0337562916054</v>
      </c>
      <c r="I85" s="250">
        <f t="shared" si="21"/>
        <v>325.98624370839457</v>
      </c>
      <c r="J85" s="250">
        <v>15.36</v>
      </c>
      <c r="K85" s="250">
        <v>59.05</v>
      </c>
      <c r="L85" s="250">
        <v>30</v>
      </c>
      <c r="M85" s="250"/>
      <c r="N85" s="250"/>
      <c r="O85" s="250">
        <f t="shared" si="8"/>
        <v>28047.257782462002</v>
      </c>
      <c r="P85" s="249"/>
    </row>
    <row r="86" spans="1:16" ht="15.75">
      <c r="A86" s="171"/>
      <c r="B86" s="254">
        <f t="shared" si="7"/>
        <v>206</v>
      </c>
      <c r="C86" s="253">
        <v>45809</v>
      </c>
      <c r="D86" s="252" t="s">
        <v>407</v>
      </c>
      <c r="E86" s="251">
        <v>30</v>
      </c>
      <c r="F86" s="250">
        <f t="shared" si="9"/>
        <v>28047.257782462002</v>
      </c>
      <c r="G86" s="250">
        <v>0</v>
      </c>
      <c r="H86" s="250">
        <f t="shared" si="20"/>
        <v>1114.3581671328</v>
      </c>
      <c r="I86" s="250">
        <f t="shared" si="21"/>
        <v>313.66183286720008</v>
      </c>
      <c r="J86" s="250">
        <v>15.36</v>
      </c>
      <c r="K86" s="250">
        <v>59.05</v>
      </c>
      <c r="L86" s="250">
        <v>30</v>
      </c>
      <c r="M86" s="250"/>
      <c r="N86" s="250"/>
      <c r="O86" s="250">
        <f t="shared" si="8"/>
        <v>26932.899615329203</v>
      </c>
      <c r="P86" s="249"/>
    </row>
    <row r="87" spans="1:16" ht="15.75">
      <c r="A87" s="171"/>
      <c r="B87" s="254">
        <f t="shared" si="7"/>
        <v>207</v>
      </c>
      <c r="C87" s="253">
        <v>45839</v>
      </c>
      <c r="D87" s="252" t="s">
        <v>407</v>
      </c>
      <c r="E87" s="251">
        <v>30</v>
      </c>
      <c r="F87" s="250">
        <f t="shared" si="9"/>
        <v>26932.899615329203</v>
      </c>
      <c r="G87" s="250">
        <v>0</v>
      </c>
      <c r="H87" s="250">
        <f t="shared" si="20"/>
        <v>1126.8204059685684</v>
      </c>
      <c r="I87" s="250">
        <f t="shared" si="21"/>
        <v>301.19959403143162</v>
      </c>
      <c r="J87" s="250">
        <v>15.36</v>
      </c>
      <c r="K87" s="250">
        <v>59.05</v>
      </c>
      <c r="L87" s="250">
        <v>30</v>
      </c>
      <c r="M87" s="250"/>
      <c r="N87" s="250"/>
      <c r="O87" s="250">
        <f t="shared" si="8"/>
        <v>25806.079209360636</v>
      </c>
      <c r="P87" s="249"/>
    </row>
    <row r="88" spans="1:16" ht="15.75">
      <c r="A88" s="171"/>
      <c r="B88" s="254">
        <f t="shared" si="7"/>
        <v>208</v>
      </c>
      <c r="C88" s="253">
        <v>45870</v>
      </c>
      <c r="D88" s="252" t="s">
        <v>407</v>
      </c>
      <c r="E88" s="251">
        <v>30</v>
      </c>
      <c r="F88" s="250">
        <f t="shared" si="9"/>
        <v>25806.079209360636</v>
      </c>
      <c r="G88" s="250">
        <v>0</v>
      </c>
      <c r="H88" s="250">
        <f t="shared" si="20"/>
        <v>1139.4220141753169</v>
      </c>
      <c r="I88" s="250">
        <f t="shared" si="21"/>
        <v>288.59798582468312</v>
      </c>
      <c r="J88" s="250">
        <v>15.36</v>
      </c>
      <c r="K88" s="250">
        <v>59.05</v>
      </c>
      <c r="L88" s="250">
        <v>30</v>
      </c>
      <c r="M88" s="250"/>
      <c r="N88" s="250"/>
      <c r="O88" s="250">
        <f t="shared" si="8"/>
        <v>24666.657195185318</v>
      </c>
      <c r="P88" s="249"/>
    </row>
    <row r="89" spans="1:16" ht="15.75">
      <c r="A89" s="171"/>
      <c r="B89" s="254">
        <f t="shared" si="7"/>
        <v>209</v>
      </c>
      <c r="C89" s="253">
        <v>45901</v>
      </c>
      <c r="D89" s="252" t="s">
        <v>407</v>
      </c>
      <c r="E89" s="251">
        <v>30</v>
      </c>
      <c r="F89" s="250">
        <f t="shared" si="9"/>
        <v>24666.657195185318</v>
      </c>
      <c r="G89" s="250">
        <v>0</v>
      </c>
      <c r="H89" s="250">
        <f t="shared" si="20"/>
        <v>1152.1645503671775</v>
      </c>
      <c r="I89" s="250">
        <f t="shared" si="21"/>
        <v>275.85544963282251</v>
      </c>
      <c r="J89" s="250">
        <v>15.36</v>
      </c>
      <c r="K89" s="250">
        <v>59.05</v>
      </c>
      <c r="L89" s="250">
        <v>30</v>
      </c>
      <c r="M89" s="250"/>
      <c r="N89" s="250"/>
      <c r="O89" s="250">
        <f t="shared" si="8"/>
        <v>23514.49264481814</v>
      </c>
      <c r="P89" s="249"/>
    </row>
    <row r="90" spans="1:16" ht="15.75">
      <c r="A90" s="171"/>
      <c r="B90" s="254">
        <f t="shared" si="7"/>
        <v>210</v>
      </c>
      <c r="C90" s="253">
        <v>45931</v>
      </c>
      <c r="D90" s="252" t="s">
        <v>407</v>
      </c>
      <c r="E90" s="251">
        <v>30</v>
      </c>
      <c r="F90" s="250">
        <f t="shared" si="9"/>
        <v>23514.49264481814</v>
      </c>
      <c r="G90" s="250">
        <v>0</v>
      </c>
      <c r="H90" s="250">
        <f t="shared" si="20"/>
        <v>1165.0495905887838</v>
      </c>
      <c r="I90" s="250">
        <f t="shared" si="21"/>
        <v>262.97040941121622</v>
      </c>
      <c r="J90" s="250">
        <v>15.36</v>
      </c>
      <c r="K90" s="250">
        <v>59.05</v>
      </c>
      <c r="L90" s="250">
        <v>30</v>
      </c>
      <c r="M90" s="250"/>
      <c r="N90" s="250"/>
      <c r="O90" s="250">
        <f t="shared" si="8"/>
        <v>22349.443054229356</v>
      </c>
      <c r="P90" s="249"/>
    </row>
    <row r="91" spans="1:16" ht="15.75">
      <c r="A91" s="171"/>
      <c r="B91" s="254">
        <f t="shared" si="7"/>
        <v>211</v>
      </c>
      <c r="C91" s="253">
        <v>45962</v>
      </c>
      <c r="D91" s="252" t="s">
        <v>407</v>
      </c>
      <c r="E91" s="251">
        <v>30</v>
      </c>
      <c r="F91" s="250">
        <f t="shared" si="9"/>
        <v>22349.443054229356</v>
      </c>
      <c r="G91" s="250">
        <v>0</v>
      </c>
      <c r="H91" s="250">
        <f t="shared" si="20"/>
        <v>1178.0787285102017</v>
      </c>
      <c r="I91" s="250">
        <f t="shared" si="21"/>
        <v>249.94127148979831</v>
      </c>
      <c r="J91" s="250">
        <v>15.36</v>
      </c>
      <c r="K91" s="250">
        <v>59.05</v>
      </c>
      <c r="L91" s="250">
        <v>30</v>
      </c>
      <c r="M91" s="250"/>
      <c r="N91" s="250"/>
      <c r="O91" s="250">
        <f t="shared" si="8"/>
        <v>21171.364325719154</v>
      </c>
      <c r="P91" s="249"/>
    </row>
    <row r="92" spans="1:16" ht="15.75">
      <c r="A92" s="171"/>
      <c r="B92" s="254">
        <f t="shared" si="7"/>
        <v>212</v>
      </c>
      <c r="C92" s="253">
        <v>45992</v>
      </c>
      <c r="D92" s="252" t="s">
        <v>407</v>
      </c>
      <c r="E92" s="251">
        <v>30</v>
      </c>
      <c r="F92" s="250">
        <f t="shared" si="9"/>
        <v>21171.364325719154</v>
      </c>
      <c r="G92" s="250">
        <v>0</v>
      </c>
      <c r="H92" s="250">
        <f t="shared" si="20"/>
        <v>1191.2535756240409</v>
      </c>
      <c r="I92" s="250">
        <f t="shared" si="21"/>
        <v>236.76642437595922</v>
      </c>
      <c r="J92" s="250">
        <v>15.36</v>
      </c>
      <c r="K92" s="250">
        <v>59.05</v>
      </c>
      <c r="L92" s="250">
        <v>30</v>
      </c>
      <c r="M92" s="250"/>
      <c r="N92" s="250"/>
      <c r="O92" s="250">
        <f t="shared" si="8"/>
        <v>19980.110750095115</v>
      </c>
      <c r="P92" s="249"/>
    </row>
    <row r="93" spans="1:16" ht="15.75">
      <c r="A93" s="171"/>
      <c r="B93" s="254">
        <f t="shared" si="7"/>
        <v>213</v>
      </c>
      <c r="C93" s="253">
        <v>46023</v>
      </c>
      <c r="D93" s="252" t="s">
        <v>407</v>
      </c>
      <c r="E93" s="251">
        <v>30</v>
      </c>
      <c r="F93" s="250">
        <f t="shared" si="9"/>
        <v>19980.110750095115</v>
      </c>
      <c r="G93" s="250">
        <v>0</v>
      </c>
      <c r="H93" s="250">
        <f t="shared" si="20"/>
        <v>1204.5757614447698</v>
      </c>
      <c r="I93" s="250">
        <f t="shared" si="21"/>
        <v>223.44423855523038</v>
      </c>
      <c r="J93" s="250">
        <v>15.36</v>
      </c>
      <c r="K93" s="250">
        <v>59.05</v>
      </c>
      <c r="L93" s="250">
        <v>30</v>
      </c>
      <c r="M93" s="250"/>
      <c r="N93" s="250"/>
      <c r="O93" s="250">
        <f t="shared" si="8"/>
        <v>18775.534988650346</v>
      </c>
      <c r="P93" s="249"/>
    </row>
    <row r="94" spans="1:16" ht="15.75">
      <c r="A94" s="171"/>
      <c r="B94" s="254">
        <f t="shared" si="7"/>
        <v>214</v>
      </c>
      <c r="C94" s="253">
        <v>46054</v>
      </c>
      <c r="D94" s="252" t="s">
        <v>407</v>
      </c>
      <c r="E94" s="251">
        <v>30</v>
      </c>
      <c r="F94" s="250">
        <f t="shared" si="9"/>
        <v>18775.534988650346</v>
      </c>
      <c r="G94" s="250">
        <v>0</v>
      </c>
      <c r="H94" s="250">
        <f t="shared" si="20"/>
        <v>1218.0469337102604</v>
      </c>
      <c r="I94" s="250">
        <f t="shared" si="21"/>
        <v>209.97306628973971</v>
      </c>
      <c r="J94" s="250">
        <v>15.36</v>
      </c>
      <c r="K94" s="250">
        <v>59.05</v>
      </c>
      <c r="L94" s="250">
        <v>30</v>
      </c>
      <c r="M94" s="250"/>
      <c r="N94" s="250"/>
      <c r="O94" s="250">
        <f t="shared" si="8"/>
        <v>17557.488054940084</v>
      </c>
      <c r="P94" s="249"/>
    </row>
    <row r="95" spans="1:16" ht="15.75">
      <c r="A95" s="171"/>
      <c r="B95" s="254">
        <f t="shared" ref="B95:B120" si="22">B94+1</f>
        <v>215</v>
      </c>
      <c r="C95" s="253">
        <v>46082</v>
      </c>
      <c r="D95" s="252" t="s">
        <v>407</v>
      </c>
      <c r="E95" s="251">
        <v>30</v>
      </c>
      <c r="F95" s="250">
        <f t="shared" si="9"/>
        <v>17557.488054940084</v>
      </c>
      <c r="G95" s="250">
        <v>0</v>
      </c>
      <c r="H95" s="250">
        <f t="shared" si="20"/>
        <v>1231.6687585855868</v>
      </c>
      <c r="I95" s="250">
        <f t="shared" si="21"/>
        <v>196.35124141441329</v>
      </c>
      <c r="J95" s="250">
        <v>15.36</v>
      </c>
      <c r="K95" s="250">
        <v>59.05</v>
      </c>
      <c r="L95" s="250">
        <v>30</v>
      </c>
      <c r="M95" s="250"/>
      <c r="N95" s="250"/>
      <c r="O95" s="250">
        <f t="shared" si="8"/>
        <v>16325.819296354497</v>
      </c>
      <c r="P95" s="249"/>
    </row>
    <row r="96" spans="1:16" ht="15.75">
      <c r="A96" s="171"/>
      <c r="B96" s="254">
        <f t="shared" si="22"/>
        <v>216</v>
      </c>
      <c r="C96" s="253">
        <v>46113</v>
      </c>
      <c r="D96" s="252" t="s">
        <v>407</v>
      </c>
      <c r="E96" s="251">
        <v>30</v>
      </c>
      <c r="F96" s="250">
        <f t="shared" si="9"/>
        <v>16325.819296354497</v>
      </c>
      <c r="G96" s="250">
        <v>0</v>
      </c>
      <c r="H96" s="250">
        <f t="shared" si="20"/>
        <v>1245.4429208691022</v>
      </c>
      <c r="I96" s="250">
        <f t="shared" si="21"/>
        <v>182.5770791308978</v>
      </c>
      <c r="J96" s="250">
        <v>15.36</v>
      </c>
      <c r="K96" s="250">
        <v>59.05</v>
      </c>
      <c r="L96" s="250">
        <v>30</v>
      </c>
      <c r="M96" s="250"/>
      <c r="N96" s="250"/>
      <c r="O96" s="250">
        <f t="shared" si="8"/>
        <v>15080.376375485395</v>
      </c>
      <c r="P96" s="249"/>
    </row>
    <row r="97" spans="1:16" ht="15.75">
      <c r="A97" s="171"/>
      <c r="B97" s="254">
        <f t="shared" si="22"/>
        <v>217</v>
      </c>
      <c r="C97" s="253">
        <v>46143</v>
      </c>
      <c r="D97" s="252" t="s">
        <v>407</v>
      </c>
      <c r="E97" s="251">
        <v>30</v>
      </c>
      <c r="F97" s="250">
        <f t="shared" si="9"/>
        <v>15080.376375485395</v>
      </c>
      <c r="G97" s="250">
        <v>0</v>
      </c>
      <c r="H97" s="250">
        <f t="shared" si="20"/>
        <v>1259.3711242008217</v>
      </c>
      <c r="I97" s="250">
        <f t="shared" si="21"/>
        <v>168.64887579917834</v>
      </c>
      <c r="J97" s="250">
        <v>15.36</v>
      </c>
      <c r="K97" s="250">
        <v>59.05</v>
      </c>
      <c r="L97" s="250">
        <v>30</v>
      </c>
      <c r="M97" s="250"/>
      <c r="N97" s="250"/>
      <c r="O97" s="250">
        <f t="shared" si="8"/>
        <v>13821.005251284574</v>
      </c>
      <c r="P97" s="249"/>
    </row>
    <row r="98" spans="1:16" ht="15.75">
      <c r="A98" s="171"/>
      <c r="B98" s="254">
        <f t="shared" si="22"/>
        <v>218</v>
      </c>
      <c r="C98" s="253">
        <v>46174</v>
      </c>
      <c r="D98" s="252" t="s">
        <v>407</v>
      </c>
      <c r="E98" s="251">
        <v>30</v>
      </c>
      <c r="F98" s="250">
        <f t="shared" si="9"/>
        <v>13821.005251284574</v>
      </c>
      <c r="G98" s="250">
        <v>0</v>
      </c>
      <c r="H98" s="250">
        <f t="shared" si="20"/>
        <v>1273.4550912731343</v>
      </c>
      <c r="I98" s="250">
        <f t="shared" si="21"/>
        <v>154.56490872686584</v>
      </c>
      <c r="J98" s="250">
        <v>15.36</v>
      </c>
      <c r="K98" s="250">
        <v>59.05</v>
      </c>
      <c r="L98" s="250">
        <v>30</v>
      </c>
      <c r="M98" s="250"/>
      <c r="N98" s="250"/>
      <c r="O98" s="250">
        <f t="shared" si="8"/>
        <v>12547.55016001144</v>
      </c>
      <c r="P98" s="249"/>
    </row>
    <row r="99" spans="1:16" ht="15.75">
      <c r="A99" s="171"/>
      <c r="B99" s="254">
        <f t="shared" si="22"/>
        <v>219</v>
      </c>
      <c r="C99" s="253">
        <v>46204</v>
      </c>
      <c r="D99" s="252" t="s">
        <v>407</v>
      </c>
      <c r="E99" s="251">
        <v>30</v>
      </c>
      <c r="F99" s="250">
        <f t="shared" si="9"/>
        <v>12547.55016001144</v>
      </c>
      <c r="G99" s="250">
        <v>0</v>
      </c>
      <c r="H99" s="250">
        <f t="shared" si="20"/>
        <v>1287.6965640438721</v>
      </c>
      <c r="I99" s="250">
        <f t="shared" si="21"/>
        <v>140.32343595612795</v>
      </c>
      <c r="J99" s="250">
        <v>15.36</v>
      </c>
      <c r="K99" s="250">
        <v>59.05</v>
      </c>
      <c r="L99" s="250">
        <v>30</v>
      </c>
      <c r="M99" s="250"/>
      <c r="N99" s="250"/>
      <c r="O99" s="250">
        <f t="shared" si="8"/>
        <v>11259.853595967568</v>
      </c>
      <c r="P99" s="249"/>
    </row>
    <row r="100" spans="1:16" ht="15.75">
      <c r="A100" s="171"/>
      <c r="B100" s="254">
        <f t="shared" si="22"/>
        <v>220</v>
      </c>
      <c r="C100" s="253">
        <v>46235</v>
      </c>
      <c r="D100" s="252" t="s">
        <v>407</v>
      </c>
      <c r="E100" s="251">
        <v>30</v>
      </c>
      <c r="F100" s="250">
        <f t="shared" si="9"/>
        <v>11259.853595967568</v>
      </c>
      <c r="G100" s="250">
        <v>0</v>
      </c>
      <c r="H100" s="250">
        <f t="shared" si="20"/>
        <v>1302.0973039517628</v>
      </c>
      <c r="I100" s="250">
        <f t="shared" si="21"/>
        <v>125.92269604823731</v>
      </c>
      <c r="J100" s="250">
        <v>15.36</v>
      </c>
      <c r="K100" s="250">
        <v>59.05</v>
      </c>
      <c r="L100" s="250">
        <v>30</v>
      </c>
      <c r="M100" s="250"/>
      <c r="N100" s="250"/>
      <c r="O100" s="250">
        <f t="shared" si="8"/>
        <v>9957.7562920158052</v>
      </c>
      <c r="P100" s="249"/>
    </row>
    <row r="101" spans="1:16" ht="15.75">
      <c r="A101" s="171"/>
      <c r="B101" s="254">
        <f t="shared" si="22"/>
        <v>221</v>
      </c>
      <c r="C101" s="253">
        <v>46266</v>
      </c>
      <c r="D101" s="252" t="s">
        <v>407</v>
      </c>
      <c r="E101" s="251">
        <v>30</v>
      </c>
      <c r="F101" s="250">
        <f t="shared" si="9"/>
        <v>9957.7562920158052</v>
      </c>
      <c r="G101" s="250">
        <v>0</v>
      </c>
      <c r="H101" s="250">
        <f t="shared" si="20"/>
        <v>1316.6590921342899</v>
      </c>
      <c r="I101" s="250">
        <f t="shared" si="21"/>
        <v>111.3609078657101</v>
      </c>
      <c r="J101" s="250">
        <v>15.36</v>
      </c>
      <c r="K101" s="250">
        <v>59.05</v>
      </c>
      <c r="L101" s="250">
        <v>30</v>
      </c>
      <c r="M101" s="250"/>
      <c r="N101" s="250"/>
      <c r="O101" s="250">
        <f t="shared" si="8"/>
        <v>8641.0971998815148</v>
      </c>
      <c r="P101" s="249"/>
    </row>
    <row r="102" spans="1:16" ht="15.75">
      <c r="A102" s="171"/>
      <c r="B102" s="254">
        <f t="shared" si="22"/>
        <v>222</v>
      </c>
      <c r="C102" s="253">
        <v>46296</v>
      </c>
      <c r="D102" s="252" t="s">
        <v>407</v>
      </c>
      <c r="E102" s="251">
        <v>30</v>
      </c>
      <c r="F102" s="250">
        <f t="shared" si="9"/>
        <v>8641.0971998815148</v>
      </c>
      <c r="G102" s="250">
        <v>0</v>
      </c>
      <c r="H102" s="250">
        <f t="shared" si="20"/>
        <v>1331.3837296479919</v>
      </c>
      <c r="I102" s="250">
        <f t="shared" si="21"/>
        <v>96.636270352008282</v>
      </c>
      <c r="J102" s="250">
        <v>15.36</v>
      </c>
      <c r="K102" s="250">
        <v>59.05</v>
      </c>
      <c r="L102" s="250">
        <v>30</v>
      </c>
      <c r="M102" s="250"/>
      <c r="N102" s="250"/>
      <c r="O102" s="250">
        <f t="shared" si="8"/>
        <v>7309.7134702335225</v>
      </c>
      <c r="P102" s="249"/>
    </row>
    <row r="103" spans="1:16" ht="15.75">
      <c r="A103" s="171"/>
      <c r="B103" s="254">
        <f t="shared" si="22"/>
        <v>223</v>
      </c>
      <c r="C103" s="253">
        <v>46327</v>
      </c>
      <c r="D103" s="252" t="s">
        <v>407</v>
      </c>
      <c r="E103" s="251">
        <v>30</v>
      </c>
      <c r="F103" s="250">
        <f t="shared" si="9"/>
        <v>7309.7134702335225</v>
      </c>
      <c r="G103" s="250">
        <v>0</v>
      </c>
      <c r="H103" s="250">
        <f t="shared" si="20"/>
        <v>1346.2730376912218</v>
      </c>
      <c r="I103" s="250">
        <f t="shared" si="21"/>
        <v>81.746962308778237</v>
      </c>
      <c r="J103" s="250">
        <v>15.36</v>
      </c>
      <c r="K103" s="250">
        <v>59.05</v>
      </c>
      <c r="L103" s="250">
        <v>30</v>
      </c>
      <c r="M103" s="250"/>
      <c r="N103" s="250"/>
      <c r="O103" s="250">
        <f t="shared" ref="O103:O120" si="23">+F103-H103-G103</f>
        <v>5963.4404325423002</v>
      </c>
      <c r="P103" s="249"/>
    </row>
    <row r="104" spans="1:16" ht="15.75">
      <c r="A104" s="171"/>
      <c r="B104" s="254">
        <f t="shared" si="22"/>
        <v>224</v>
      </c>
      <c r="C104" s="253">
        <v>46357</v>
      </c>
      <c r="D104" s="252" t="s">
        <v>407</v>
      </c>
      <c r="E104" s="251">
        <v>30</v>
      </c>
      <c r="F104" s="250">
        <f t="shared" ref="F104:F120" si="24">O103</f>
        <v>5963.4404325423002</v>
      </c>
      <c r="G104" s="250">
        <v>0</v>
      </c>
      <c r="H104" s="250">
        <f t="shared" si="20"/>
        <v>1361.3288578294021</v>
      </c>
      <c r="I104" s="250">
        <f t="shared" ref="I104:I120" si="25">(F104*$I$5)/12</f>
        <v>66.69114217059807</v>
      </c>
      <c r="J104" s="250">
        <v>15.36</v>
      </c>
      <c r="K104" s="250">
        <v>59.05</v>
      </c>
      <c r="L104" s="250">
        <v>30</v>
      </c>
      <c r="M104" s="250"/>
      <c r="N104" s="250"/>
      <c r="O104" s="250">
        <f t="shared" si="23"/>
        <v>4602.1115747128979</v>
      </c>
      <c r="P104" s="249"/>
    </row>
    <row r="105" spans="1:16" ht="15.75">
      <c r="A105" s="171"/>
      <c r="B105" s="254">
        <f t="shared" si="22"/>
        <v>225</v>
      </c>
      <c r="C105" s="253">
        <v>46388</v>
      </c>
      <c r="D105" s="252" t="s">
        <v>407</v>
      </c>
      <c r="E105" s="251">
        <v>30</v>
      </c>
      <c r="F105" s="250">
        <f t="shared" si="24"/>
        <v>4602.1115747128979</v>
      </c>
      <c r="G105" s="250">
        <v>0</v>
      </c>
      <c r="H105" s="250">
        <f t="shared" si="20"/>
        <v>1376.5530522227941</v>
      </c>
      <c r="I105" s="250">
        <f t="shared" si="25"/>
        <v>51.466947777205917</v>
      </c>
      <c r="J105" s="250">
        <v>15.36</v>
      </c>
      <c r="K105" s="250">
        <v>59.05</v>
      </c>
      <c r="L105" s="250">
        <v>30</v>
      </c>
      <c r="M105" s="250"/>
      <c r="N105" s="250"/>
      <c r="O105" s="250">
        <f t="shared" si="23"/>
        <v>3225.5585224901038</v>
      </c>
      <c r="P105" s="249"/>
    </row>
    <row r="106" spans="1:16" ht="15.75">
      <c r="A106" s="171"/>
      <c r="B106" s="254">
        <f t="shared" si="22"/>
        <v>226</v>
      </c>
      <c r="C106" s="253">
        <v>46419</v>
      </c>
      <c r="D106" s="252" t="s">
        <v>407</v>
      </c>
      <c r="E106" s="251">
        <v>30</v>
      </c>
      <c r="F106" s="250">
        <f t="shared" si="24"/>
        <v>3225.5585224901038</v>
      </c>
      <c r="G106" s="250">
        <v>0</v>
      </c>
      <c r="H106" s="250">
        <f t="shared" si="20"/>
        <v>1391.9475038568191</v>
      </c>
      <c r="I106" s="250">
        <f t="shared" si="25"/>
        <v>36.072496143180999</v>
      </c>
      <c r="J106" s="250">
        <v>15.36</v>
      </c>
      <c r="K106" s="250">
        <v>59.05</v>
      </c>
      <c r="L106" s="250">
        <v>30</v>
      </c>
      <c r="M106" s="250"/>
      <c r="N106" s="250"/>
      <c r="O106" s="250">
        <f t="shared" si="23"/>
        <v>1833.6110186332846</v>
      </c>
      <c r="P106" s="249"/>
    </row>
    <row r="107" spans="1:16" ht="15.75">
      <c r="A107" s="171"/>
      <c r="B107" s="254">
        <f t="shared" si="22"/>
        <v>227</v>
      </c>
      <c r="C107" s="253">
        <v>46447</v>
      </c>
      <c r="D107" s="252" t="s">
        <v>407</v>
      </c>
      <c r="E107" s="251">
        <v>30</v>
      </c>
      <c r="F107" s="250">
        <f t="shared" si="24"/>
        <v>1833.6110186332846</v>
      </c>
      <c r="G107" s="250">
        <v>0</v>
      </c>
      <c r="H107" s="250">
        <f t="shared" si="20"/>
        <v>1407.5141167749512</v>
      </c>
      <c r="I107" s="250">
        <f t="shared" si="25"/>
        <v>20.505883225048901</v>
      </c>
      <c r="J107" s="250">
        <v>15.36</v>
      </c>
      <c r="K107" s="250">
        <v>59.05</v>
      </c>
      <c r="L107" s="250">
        <v>30</v>
      </c>
      <c r="M107" s="250"/>
      <c r="N107" s="250"/>
      <c r="O107" s="250">
        <f t="shared" si="23"/>
        <v>426.09690185833347</v>
      </c>
      <c r="P107" s="249"/>
    </row>
    <row r="108" spans="1:16" ht="15.75">
      <c r="A108" s="171"/>
      <c r="B108" s="254">
        <f t="shared" si="22"/>
        <v>228</v>
      </c>
      <c r="C108" s="253">
        <v>46478</v>
      </c>
      <c r="D108" s="252" t="s">
        <v>407</v>
      </c>
      <c r="E108" s="251">
        <v>30</v>
      </c>
      <c r="F108" s="250">
        <f t="shared" si="24"/>
        <v>426.09690185833347</v>
      </c>
      <c r="G108" s="250">
        <v>0</v>
      </c>
      <c r="H108" s="250">
        <f t="shared" si="20"/>
        <v>1423.2548163142178</v>
      </c>
      <c r="I108" s="250">
        <f t="shared" si="25"/>
        <v>4.7651836857823628</v>
      </c>
      <c r="J108" s="250">
        <v>15.36</v>
      </c>
      <c r="K108" s="250">
        <v>59.05</v>
      </c>
      <c r="L108" s="250">
        <v>30</v>
      </c>
      <c r="M108" s="250"/>
      <c r="N108" s="250"/>
      <c r="O108" s="250">
        <f t="shared" si="23"/>
        <v>-997.15791445588434</v>
      </c>
      <c r="P108" s="249"/>
    </row>
    <row r="109" spans="1:16" ht="15.75">
      <c r="A109" s="171"/>
      <c r="B109" s="248">
        <f t="shared" si="22"/>
        <v>229</v>
      </c>
      <c r="C109" s="247">
        <v>46508</v>
      </c>
      <c r="D109" s="246" t="s">
        <v>407</v>
      </c>
      <c r="E109" s="245">
        <v>30</v>
      </c>
      <c r="F109" s="244">
        <f t="shared" si="24"/>
        <v>-997.15791445588434</v>
      </c>
      <c r="G109" s="244">
        <v>0</v>
      </c>
      <c r="H109" s="244">
        <f t="shared" si="20"/>
        <v>1439.1715493433317</v>
      </c>
      <c r="I109" s="244">
        <f t="shared" si="25"/>
        <v>-11.15154934333164</v>
      </c>
      <c r="J109" s="244">
        <v>15.36</v>
      </c>
      <c r="K109" s="244">
        <v>59.05</v>
      </c>
      <c r="L109" s="244">
        <v>30</v>
      </c>
      <c r="M109" s="244"/>
      <c r="N109" s="244"/>
      <c r="O109" s="244">
        <f t="shared" si="23"/>
        <v>-2436.3294637992158</v>
      </c>
      <c r="P109" s="238"/>
    </row>
    <row r="110" spans="1:16" ht="15.75">
      <c r="A110" s="171"/>
      <c r="B110" s="248">
        <f t="shared" si="22"/>
        <v>230</v>
      </c>
      <c r="C110" s="247">
        <v>46539</v>
      </c>
      <c r="D110" s="246" t="s">
        <v>407</v>
      </c>
      <c r="E110" s="245">
        <v>30</v>
      </c>
      <c r="F110" s="244">
        <f t="shared" si="24"/>
        <v>-2436.3294637992158</v>
      </c>
      <c r="G110" s="244">
        <v>0</v>
      </c>
      <c r="H110" s="244">
        <f t="shared" si="20"/>
        <v>1455.2662845034879</v>
      </c>
      <c r="I110" s="244">
        <f t="shared" si="25"/>
        <v>-27.2462845034879</v>
      </c>
      <c r="J110" s="244">
        <v>15.36</v>
      </c>
      <c r="K110" s="244">
        <v>59.05</v>
      </c>
      <c r="L110" s="244">
        <v>30</v>
      </c>
      <c r="M110" s="244"/>
      <c r="N110" s="244"/>
      <c r="O110" s="244">
        <f t="shared" si="23"/>
        <v>-3891.5957483027037</v>
      </c>
      <c r="P110" s="238"/>
    </row>
    <row r="111" spans="1:16" ht="15.75">
      <c r="A111" s="171"/>
      <c r="B111" s="243">
        <f t="shared" si="22"/>
        <v>231</v>
      </c>
      <c r="C111" s="242">
        <v>46569</v>
      </c>
      <c r="D111" s="241" t="s">
        <v>407</v>
      </c>
      <c r="E111" s="240">
        <v>30</v>
      </c>
      <c r="F111" s="239">
        <f t="shared" si="24"/>
        <v>-3891.5957483027037</v>
      </c>
      <c r="G111" s="239">
        <v>0</v>
      </c>
      <c r="H111" s="239">
        <f t="shared" si="20"/>
        <v>1471.5410124518519</v>
      </c>
      <c r="I111" s="239">
        <f t="shared" si="25"/>
        <v>-43.521012451851909</v>
      </c>
      <c r="J111" s="239">
        <v>15.36</v>
      </c>
      <c r="K111" s="239">
        <v>59.05</v>
      </c>
      <c r="L111" s="239">
        <v>30</v>
      </c>
      <c r="M111" s="239"/>
      <c r="N111" s="239"/>
      <c r="O111" s="239">
        <f t="shared" si="23"/>
        <v>-5363.1367607545553</v>
      </c>
      <c r="P111" s="238"/>
    </row>
    <row r="112" spans="1:16" ht="15.75">
      <c r="A112" s="171"/>
      <c r="B112" s="243">
        <f t="shared" si="22"/>
        <v>232</v>
      </c>
      <c r="C112" s="242">
        <v>46600</v>
      </c>
      <c r="D112" s="241" t="s">
        <v>407</v>
      </c>
      <c r="E112" s="240">
        <v>30</v>
      </c>
      <c r="F112" s="239">
        <f t="shared" si="24"/>
        <v>-5363.1367607545553</v>
      </c>
      <c r="G112" s="239">
        <v>0</v>
      </c>
      <c r="H112" s="239">
        <f t="shared" si="20"/>
        <v>1487.9977461077719</v>
      </c>
      <c r="I112" s="239">
        <f t="shared" si="25"/>
        <v>-59.977746107771786</v>
      </c>
      <c r="J112" s="239">
        <v>15.36</v>
      </c>
      <c r="K112" s="239">
        <v>59.05</v>
      </c>
      <c r="L112" s="239">
        <v>30</v>
      </c>
      <c r="M112" s="239"/>
      <c r="N112" s="239"/>
      <c r="O112" s="239">
        <f t="shared" si="23"/>
        <v>-6851.1345068623268</v>
      </c>
      <c r="P112" s="238"/>
    </row>
    <row r="113" spans="1:16" ht="15.75">
      <c r="A113" s="171"/>
      <c r="B113" s="243">
        <f t="shared" si="22"/>
        <v>233</v>
      </c>
      <c r="C113" s="242">
        <v>46631</v>
      </c>
      <c r="D113" s="241" t="s">
        <v>407</v>
      </c>
      <c r="E113" s="240">
        <v>30</v>
      </c>
      <c r="F113" s="239">
        <f t="shared" si="24"/>
        <v>-6851.1345068623268</v>
      </c>
      <c r="G113" s="239">
        <v>0</v>
      </c>
      <c r="H113" s="239">
        <f t="shared" si="20"/>
        <v>1504.6385209017437</v>
      </c>
      <c r="I113" s="239">
        <f t="shared" si="25"/>
        <v>-76.618520901743693</v>
      </c>
      <c r="J113" s="239">
        <v>15.36</v>
      </c>
      <c r="K113" s="239">
        <v>59.05</v>
      </c>
      <c r="L113" s="239">
        <v>30</v>
      </c>
      <c r="M113" s="239"/>
      <c r="N113" s="239"/>
      <c r="O113" s="239">
        <f t="shared" si="23"/>
        <v>-8355.7730277640712</v>
      </c>
      <c r="P113" s="238"/>
    </row>
    <row r="114" spans="1:16" ht="15.75">
      <c r="A114" s="171"/>
      <c r="B114" s="243">
        <f t="shared" si="22"/>
        <v>234</v>
      </c>
      <c r="C114" s="242">
        <v>46661</v>
      </c>
      <c r="D114" s="241" t="s">
        <v>407</v>
      </c>
      <c r="E114" s="240">
        <v>30</v>
      </c>
      <c r="F114" s="239">
        <f t="shared" si="24"/>
        <v>-8355.7730277640712</v>
      </c>
      <c r="G114" s="239">
        <v>0</v>
      </c>
      <c r="H114" s="239">
        <f t="shared" si="20"/>
        <v>1521.4653950271615</v>
      </c>
      <c r="I114" s="239">
        <f t="shared" si="25"/>
        <v>-93.445395027161553</v>
      </c>
      <c r="J114" s="239">
        <v>15.36</v>
      </c>
      <c r="K114" s="239">
        <v>59.05</v>
      </c>
      <c r="L114" s="239">
        <v>30</v>
      </c>
      <c r="M114" s="239"/>
      <c r="N114" s="239"/>
      <c r="O114" s="239">
        <f t="shared" si="23"/>
        <v>-9877.2384227912335</v>
      </c>
      <c r="P114" s="238"/>
    </row>
    <row r="115" spans="1:16" ht="15.75">
      <c r="A115" s="171"/>
      <c r="B115" s="243">
        <f t="shared" si="22"/>
        <v>235</v>
      </c>
      <c r="C115" s="242">
        <v>46692</v>
      </c>
      <c r="D115" s="241" t="s">
        <v>407</v>
      </c>
      <c r="E115" s="240">
        <v>30</v>
      </c>
      <c r="F115" s="239">
        <f t="shared" si="24"/>
        <v>-9877.2384227912335</v>
      </c>
      <c r="G115" s="239">
        <v>0</v>
      </c>
      <c r="H115" s="239">
        <f t="shared" si="20"/>
        <v>1538.4804496948821</v>
      </c>
      <c r="I115" s="239">
        <f t="shared" si="25"/>
        <v>-110.46044969488197</v>
      </c>
      <c r="J115" s="239">
        <v>15.36</v>
      </c>
      <c r="K115" s="239">
        <v>59.05</v>
      </c>
      <c r="L115" s="239">
        <v>30</v>
      </c>
      <c r="M115" s="239"/>
      <c r="N115" s="239"/>
      <c r="O115" s="239">
        <f t="shared" si="23"/>
        <v>-11415.718872486115</v>
      </c>
      <c r="P115" s="238"/>
    </row>
    <row r="116" spans="1:16" ht="15.75">
      <c r="A116" s="171"/>
      <c r="B116" s="243">
        <f t="shared" si="22"/>
        <v>236</v>
      </c>
      <c r="C116" s="242">
        <v>46722</v>
      </c>
      <c r="D116" s="241" t="s">
        <v>407</v>
      </c>
      <c r="E116" s="240">
        <v>30</v>
      </c>
      <c r="F116" s="239">
        <f t="shared" si="24"/>
        <v>-11415.718872486115</v>
      </c>
      <c r="G116" s="239">
        <v>0</v>
      </c>
      <c r="H116" s="239">
        <f t="shared" si="20"/>
        <v>1555.6857893906365</v>
      </c>
      <c r="I116" s="239">
        <f t="shared" si="25"/>
        <v>-127.66578939063641</v>
      </c>
      <c r="J116" s="239">
        <v>15.36</v>
      </c>
      <c r="K116" s="239">
        <v>59.05</v>
      </c>
      <c r="L116" s="239">
        <v>30</v>
      </c>
      <c r="M116" s="239"/>
      <c r="N116" s="239"/>
      <c r="O116" s="239">
        <f t="shared" si="23"/>
        <v>-12971.404661876752</v>
      </c>
      <c r="P116" s="238"/>
    </row>
    <row r="117" spans="1:16" ht="15.75">
      <c r="A117" s="171"/>
      <c r="B117" s="243">
        <f t="shared" si="22"/>
        <v>237</v>
      </c>
      <c r="C117" s="242">
        <v>46753</v>
      </c>
      <c r="D117" s="241" t="s">
        <v>407</v>
      </c>
      <c r="E117" s="240">
        <v>30</v>
      </c>
      <c r="F117" s="239">
        <f t="shared" si="24"/>
        <v>-12971.404661876752</v>
      </c>
      <c r="G117" s="239">
        <v>0</v>
      </c>
      <c r="H117" s="239">
        <f t="shared" si="20"/>
        <v>1573.0835421353217</v>
      </c>
      <c r="I117" s="239">
        <f t="shared" si="25"/>
        <v>-145.06354213532168</v>
      </c>
      <c r="J117" s="239">
        <v>15.36</v>
      </c>
      <c r="K117" s="239">
        <v>59.05</v>
      </c>
      <c r="L117" s="239">
        <v>30</v>
      </c>
      <c r="M117" s="239"/>
      <c r="N117" s="239"/>
      <c r="O117" s="239">
        <f t="shared" si="23"/>
        <v>-14544.488204012074</v>
      </c>
      <c r="P117" s="238"/>
    </row>
    <row r="118" spans="1:16" ht="15.75">
      <c r="A118" s="171"/>
      <c r="B118" s="243">
        <f t="shared" si="22"/>
        <v>238</v>
      </c>
      <c r="C118" s="242">
        <v>46784</v>
      </c>
      <c r="D118" s="241" t="s">
        <v>407</v>
      </c>
      <c r="E118" s="240">
        <v>30</v>
      </c>
      <c r="F118" s="239">
        <f t="shared" si="24"/>
        <v>-14544.488204012074</v>
      </c>
      <c r="G118" s="239">
        <v>0</v>
      </c>
      <c r="H118" s="239">
        <f t="shared" si="20"/>
        <v>1590.6758597482019</v>
      </c>
      <c r="I118" s="239">
        <f t="shared" si="25"/>
        <v>-162.65585974820172</v>
      </c>
      <c r="J118" s="239">
        <v>15.36</v>
      </c>
      <c r="K118" s="239">
        <v>59.05</v>
      </c>
      <c r="L118" s="239">
        <v>30</v>
      </c>
      <c r="M118" s="239"/>
      <c r="N118" s="239"/>
      <c r="O118" s="239">
        <f t="shared" si="23"/>
        <v>-16135.164063760276</v>
      </c>
      <c r="P118" s="238"/>
    </row>
    <row r="119" spans="1:16" ht="15.75">
      <c r="A119" s="171"/>
      <c r="B119" s="243">
        <f t="shared" si="22"/>
        <v>239</v>
      </c>
      <c r="C119" s="242">
        <v>46813</v>
      </c>
      <c r="D119" s="241" t="s">
        <v>407</v>
      </c>
      <c r="E119" s="240">
        <v>30</v>
      </c>
      <c r="F119" s="239">
        <f t="shared" si="24"/>
        <v>-16135.164063760276</v>
      </c>
      <c r="G119" s="239">
        <v>0</v>
      </c>
      <c r="H119" s="239">
        <f t="shared" si="20"/>
        <v>1608.4649181130526</v>
      </c>
      <c r="I119" s="239">
        <f t="shared" si="25"/>
        <v>-180.44491811305241</v>
      </c>
      <c r="J119" s="239">
        <v>15.36</v>
      </c>
      <c r="K119" s="239">
        <v>59.05</v>
      </c>
      <c r="L119" s="239">
        <v>30</v>
      </c>
      <c r="M119" s="239"/>
      <c r="N119" s="239"/>
      <c r="O119" s="239">
        <f t="shared" si="23"/>
        <v>-17743.628981873328</v>
      </c>
      <c r="P119" s="238"/>
    </row>
    <row r="120" spans="1:16" ht="15.75">
      <c r="A120" s="171"/>
      <c r="B120" s="243">
        <f t="shared" si="22"/>
        <v>240</v>
      </c>
      <c r="C120" s="242">
        <v>46844</v>
      </c>
      <c r="D120" s="241" t="s">
        <v>407</v>
      </c>
      <c r="E120" s="240">
        <v>30</v>
      </c>
      <c r="F120" s="239">
        <f t="shared" si="24"/>
        <v>-17743.628981873328</v>
      </c>
      <c r="G120" s="239">
        <v>0</v>
      </c>
      <c r="H120" s="239">
        <v>767.53</v>
      </c>
      <c r="I120" s="239">
        <f t="shared" si="25"/>
        <v>-198.43291744728342</v>
      </c>
      <c r="J120" s="239">
        <v>15.36</v>
      </c>
      <c r="K120" s="239">
        <v>59.05</v>
      </c>
      <c r="L120" s="239">
        <v>30</v>
      </c>
      <c r="M120" s="239"/>
      <c r="N120" s="239"/>
      <c r="O120" s="239">
        <f t="shared" si="23"/>
        <v>-18511.158981873326</v>
      </c>
      <c r="P120" s="238"/>
    </row>
    <row r="121" spans="1:16" ht="15.75">
      <c r="A121" s="171"/>
      <c r="B121" s="171" t="s">
        <v>406</v>
      </c>
      <c r="C121" s="171" t="s">
        <v>406</v>
      </c>
      <c r="D121" s="171" t="s">
        <v>406</v>
      </c>
      <c r="E121" s="171" t="s">
        <v>406</v>
      </c>
      <c r="F121" s="171" t="s">
        <v>406</v>
      </c>
      <c r="G121" s="171" t="s">
        <v>406</v>
      </c>
      <c r="H121" s="171" t="s">
        <v>406</v>
      </c>
      <c r="I121" s="171" t="s">
        <v>406</v>
      </c>
      <c r="J121" s="171" t="s">
        <v>406</v>
      </c>
      <c r="K121" s="171" t="s">
        <v>406</v>
      </c>
      <c r="L121" s="171" t="s">
        <v>406</v>
      </c>
      <c r="M121" s="171" t="s">
        <v>406</v>
      </c>
      <c r="N121" s="171" t="s">
        <v>406</v>
      </c>
      <c r="O121" s="171" t="s">
        <v>406</v>
      </c>
      <c r="P121" s="171" t="s">
        <v>406</v>
      </c>
    </row>
    <row r="122" spans="1:16" ht="15.75">
      <c r="A122" s="171"/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</row>
    <row r="123" spans="1:16" ht="15.75">
      <c r="A123" s="171"/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</row>
    <row r="124" spans="1:16" ht="15.75">
      <c r="A124" s="171"/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</row>
    <row r="125" spans="1:16" ht="15.75">
      <c r="A125" s="171"/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</row>
    <row r="126" spans="1:16" ht="15.75">
      <c r="A126" s="156"/>
      <c r="B126" s="156"/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71"/>
    </row>
    <row r="127" spans="1:16" ht="15.75">
      <c r="A127" s="156"/>
      <c r="B127" s="156"/>
      <c r="C127" s="156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  <c r="P127" s="156"/>
    </row>
    <row r="128" spans="1:16" ht="15.75">
      <c r="A128" s="156"/>
      <c r="B128" s="156"/>
      <c r="C128" s="156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  <c r="P128" s="156"/>
    </row>
    <row r="129" spans="1:16" ht="15.75">
      <c r="A129" s="156"/>
      <c r="B129" s="156"/>
      <c r="C129" s="156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156"/>
    </row>
    <row r="130" spans="1:16" ht="15.75">
      <c r="A130" s="156"/>
      <c r="B130" s="156"/>
      <c r="C130" s="156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  <c r="P130" s="156"/>
    </row>
    <row r="131" spans="1:16" ht="15.75">
      <c r="A131" s="156"/>
      <c r="B131" s="156"/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  <c r="P131" s="156"/>
    </row>
    <row r="132" spans="1:16" ht="15.75">
      <c r="A132" s="156"/>
      <c r="B132" s="156"/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</row>
    <row r="133" spans="1:16" ht="15.7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</row>
    <row r="134" spans="1:16" ht="15.7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</row>
    <row r="135" spans="1:16" ht="15.7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</row>
    <row r="136" spans="1:16" ht="15.7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</row>
    <row r="137" spans="1:16" ht="15.7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</row>
    <row r="138" spans="1:16" ht="15.7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</row>
    <row r="139" spans="1:16" ht="15.7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</row>
    <row r="140" spans="1:16" ht="15.7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</row>
    <row r="141" spans="1:16" ht="15.7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</row>
    <row r="142" spans="1:16" ht="15.7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14</vt:i4>
      </vt:variant>
    </vt:vector>
  </HeadingPairs>
  <TitlesOfParts>
    <vt:vector size="25" baseType="lpstr">
      <vt:lpstr>PWS</vt:lpstr>
      <vt:lpstr>DOC</vt:lpstr>
      <vt:lpstr>CUENTA</vt:lpstr>
      <vt:lpstr>CATEGORIAS</vt:lpstr>
      <vt:lpstr>PRESUPUESTO</vt:lpstr>
      <vt:lpstr>RESUMEN</vt:lpstr>
      <vt:lpstr>DIARIO_2025</vt:lpstr>
      <vt:lpstr>DDD</vt:lpstr>
      <vt:lpstr>VACACIONES</vt:lpstr>
      <vt:lpstr>VIVIENDA</vt:lpstr>
      <vt:lpstr>TERTIUS</vt:lpstr>
      <vt:lpstr>CUENTA!Área_de_impresión</vt:lpstr>
      <vt:lpstr>DDD!Área_de_impresión</vt:lpstr>
      <vt:lpstr>AUTOMOVIL</vt:lpstr>
      <vt:lpstr>BANCOS</vt:lpstr>
      <vt:lpstr>CAPACITACION</vt:lpstr>
      <vt:lpstr>CASA</vt:lpstr>
      <vt:lpstr>CATEGORIA</vt:lpstr>
      <vt:lpstr>CUE_CON</vt:lpstr>
      <vt:lpstr>EXTRAS</vt:lpstr>
      <vt:lpstr>INGRESOS</vt:lpstr>
      <vt:lpstr>OCIO</vt:lpstr>
      <vt:lpstr>PERSONALES</vt:lpstr>
      <vt:lpstr>SEMANAL</vt:lpstr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Cueva</dc:creator>
  <cp:lastModifiedBy>Vicente Cueva</cp:lastModifiedBy>
  <cp:lastPrinted>2024-12-01T00:56:52Z</cp:lastPrinted>
  <dcterms:created xsi:type="dcterms:W3CDTF">2024-03-05T21:59:21Z</dcterms:created>
  <dcterms:modified xsi:type="dcterms:W3CDTF">2025-01-23T22:42:14Z</dcterms:modified>
</cp:coreProperties>
</file>