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8" documentId="8_{2CFDC39D-1609-4C59-BD51-6676D4F480E2}" xr6:coauthVersionLast="47" xr6:coauthVersionMax="47" xr10:uidLastSave="{7D4FC70F-CEBE-4032-93B2-7CD3620666A6}"/>
  <bookViews>
    <workbookView xWindow="-120" yWindow="-120" windowWidth="20730" windowHeight="11040" activeTab="1" xr2:uid="{6C2C93B2-C2A1-42D0-B049-A8F793BCA949}"/>
  </bookViews>
  <sheets>
    <sheet name="DETALLE" sheetId="1" r:id="rId1"/>
    <sheet name="RESU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H26" i="2"/>
  <c r="H27" i="2"/>
  <c r="H25" i="2"/>
  <c r="G17" i="2"/>
  <c r="F17" i="2"/>
  <c r="E17" i="2"/>
  <c r="D17" i="2"/>
  <c r="AL11" i="1"/>
  <c r="G16" i="2"/>
  <c r="F16" i="2"/>
  <c r="E16" i="2"/>
  <c r="D16" i="2"/>
  <c r="AF11" i="1"/>
  <c r="G15" i="2"/>
  <c r="F15" i="2"/>
  <c r="E15" i="2"/>
  <c r="D15" i="2"/>
  <c r="Z10" i="1"/>
  <c r="Z11" i="1"/>
  <c r="G14" i="2"/>
  <c r="F14" i="2"/>
  <c r="E14" i="2"/>
  <c r="D14" i="2"/>
  <c r="T11" i="1"/>
  <c r="T12" i="1"/>
  <c r="G13" i="2"/>
  <c r="F13" i="2"/>
  <c r="E13" i="2"/>
  <c r="D13" i="2"/>
  <c r="N20" i="1"/>
  <c r="N21" i="1"/>
  <c r="G12" i="2"/>
  <c r="F12" i="2"/>
  <c r="E12" i="2"/>
  <c r="D12" i="2"/>
  <c r="H33" i="1"/>
  <c r="H32" i="1"/>
  <c r="G11" i="2"/>
  <c r="F11" i="2"/>
  <c r="E11" i="2"/>
  <c r="D11" i="2"/>
  <c r="B54" i="1"/>
  <c r="B53" i="1"/>
  <c r="C17" i="2"/>
  <c r="C16" i="2"/>
  <c r="C15" i="2"/>
  <c r="C14" i="2"/>
  <c r="C13" i="2"/>
  <c r="C12" i="2"/>
  <c r="C11" i="2"/>
  <c r="B17" i="2"/>
  <c r="B16" i="2"/>
  <c r="B15" i="2"/>
  <c r="B14" i="2"/>
  <c r="B13" i="2"/>
  <c r="B12" i="2"/>
  <c r="B11" i="2"/>
  <c r="C8" i="2"/>
  <c r="C7" i="2"/>
  <c r="C5" i="2"/>
  <c r="AP6" i="1"/>
  <c r="AN8" i="1"/>
  <c r="AM8" i="1"/>
  <c r="AL8" i="1"/>
  <c r="AF9" i="1"/>
  <c r="AH9" i="1"/>
  <c r="AH8" i="1"/>
  <c r="AG8" i="1"/>
  <c r="AF8" i="1"/>
  <c r="AD6" i="1"/>
  <c r="AB9" i="1"/>
  <c r="AB8" i="1"/>
  <c r="Z9" i="1"/>
  <c r="Z8" i="1"/>
  <c r="AA8" i="1"/>
  <c r="AC8" i="1" s="1"/>
  <c r="AD8" i="1" s="1"/>
  <c r="AA9" i="1" s="1"/>
  <c r="X6" i="1"/>
  <c r="T10" i="1"/>
  <c r="U10" i="1"/>
  <c r="X10" i="1" s="1"/>
  <c r="V10" i="1"/>
  <c r="W10" i="1"/>
  <c r="T9" i="1"/>
  <c r="V9" i="1"/>
  <c r="V8" i="1"/>
  <c r="U8" i="1"/>
  <c r="T8" i="1"/>
  <c r="N10" i="1"/>
  <c r="O10" i="1"/>
  <c r="R10" i="1" s="1"/>
  <c r="O11" i="1" s="1"/>
  <c r="P10" i="1"/>
  <c r="Q10" i="1"/>
  <c r="N11" i="1"/>
  <c r="N12" i="1" s="1"/>
  <c r="N13" i="1" s="1"/>
  <c r="N14" i="1" s="1"/>
  <c r="N15" i="1" s="1"/>
  <c r="N16" i="1" s="1"/>
  <c r="N17" i="1" s="1"/>
  <c r="N18" i="1" s="1"/>
  <c r="N19" i="1" s="1"/>
  <c r="P11" i="1"/>
  <c r="P12" i="1" s="1"/>
  <c r="P13" i="1" s="1"/>
  <c r="P14" i="1" s="1"/>
  <c r="P15" i="1" s="1"/>
  <c r="P16" i="1" s="1"/>
  <c r="P17" i="1" s="1"/>
  <c r="P18" i="1" s="1"/>
  <c r="P19" i="1" s="1"/>
  <c r="N9" i="1"/>
  <c r="N8" i="1"/>
  <c r="P9" i="1"/>
  <c r="P8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O8" i="1"/>
  <c r="I8" i="1"/>
  <c r="K8" i="1" s="1"/>
  <c r="L8" i="1" s="1"/>
  <c r="I9" i="1" s="1"/>
  <c r="H10" i="1"/>
  <c r="H11" i="1"/>
  <c r="H12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9" i="1"/>
  <c r="H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9" i="1"/>
  <c r="B8" i="1"/>
  <c r="AO8" i="1"/>
  <c r="AP8" i="1" s="1"/>
  <c r="AI8" i="1"/>
  <c r="AJ8" i="1" s="1"/>
  <c r="AG9" i="1" s="1"/>
  <c r="W8" i="1"/>
  <c r="X8" i="1" s="1"/>
  <c r="U9" i="1" s="1"/>
  <c r="Q8" i="1"/>
  <c r="R8" i="1" s="1"/>
  <c r="O9" i="1" s="1"/>
  <c r="Q11" i="1" l="1"/>
  <c r="R11" i="1"/>
  <c r="O12" i="1" s="1"/>
  <c r="E8" i="1"/>
  <c r="F8" i="1" s="1"/>
  <c r="C9" i="1" s="1"/>
  <c r="E9" i="1"/>
  <c r="F9" i="1" s="1"/>
  <c r="C10" i="1" s="1"/>
  <c r="AI9" i="1"/>
  <c r="AJ9" i="1" s="1"/>
  <c r="AC9" i="1"/>
  <c r="AD9" i="1" s="1"/>
  <c r="W9" i="1"/>
  <c r="X9" i="1" s="1"/>
  <c r="Q9" i="1"/>
  <c r="R9" i="1" s="1"/>
  <c r="K9" i="1"/>
  <c r="L9" i="1" s="1"/>
  <c r="I10" i="1" s="1"/>
  <c r="K10" i="1" s="1"/>
  <c r="L10" i="1" s="1"/>
  <c r="I11" i="1" s="1"/>
  <c r="K11" i="1" s="1"/>
  <c r="AJ6" i="1" l="1"/>
  <c r="Q12" i="1"/>
  <c r="R12" i="1"/>
  <c r="O13" i="1" s="1"/>
  <c r="L11" i="1"/>
  <c r="I12" i="1" s="1"/>
  <c r="K12" i="1" s="1"/>
  <c r="E10" i="1"/>
  <c r="F10" i="1" s="1"/>
  <c r="C11" i="1" s="1"/>
  <c r="Q13" i="1" l="1"/>
  <c r="R13" i="1"/>
  <c r="O14" i="1" s="1"/>
  <c r="L12" i="1"/>
  <c r="I13" i="1" s="1"/>
  <c r="K13" i="1" s="1"/>
  <c r="L13" i="1" s="1"/>
  <c r="I14" i="1" s="1"/>
  <c r="E11" i="1"/>
  <c r="F11" i="1" s="1"/>
  <c r="C12" i="1" s="1"/>
  <c r="Q14" i="1" l="1"/>
  <c r="R14" i="1" s="1"/>
  <c r="O15" i="1" s="1"/>
  <c r="K14" i="1"/>
  <c r="L14" i="1" s="1"/>
  <c r="I15" i="1" s="1"/>
  <c r="E12" i="1"/>
  <c r="F12" i="1" s="1"/>
  <c r="C13" i="1" s="1"/>
  <c r="Q15" i="1" l="1"/>
  <c r="R15" i="1"/>
  <c r="O16" i="1" s="1"/>
  <c r="K15" i="1"/>
  <c r="L15" i="1"/>
  <c r="I16" i="1" s="1"/>
  <c r="E13" i="1"/>
  <c r="F13" i="1" s="1"/>
  <c r="C14" i="1" s="1"/>
  <c r="Q16" i="1" l="1"/>
  <c r="R16" i="1"/>
  <c r="O17" i="1" s="1"/>
  <c r="K16" i="1"/>
  <c r="L16" i="1" s="1"/>
  <c r="I17" i="1" s="1"/>
  <c r="E14" i="1"/>
  <c r="F14" i="1"/>
  <c r="C15" i="1" s="1"/>
  <c r="E15" i="1" s="1"/>
  <c r="F15" i="1" s="1"/>
  <c r="C16" i="1" s="1"/>
  <c r="E16" i="1" s="1"/>
  <c r="F16" i="1" s="1"/>
  <c r="C17" i="1" s="1"/>
  <c r="Q17" i="1" l="1"/>
  <c r="R17" i="1"/>
  <c r="O18" i="1" s="1"/>
  <c r="K17" i="1"/>
  <c r="L17" i="1" s="1"/>
  <c r="I18" i="1" s="1"/>
  <c r="E17" i="1"/>
  <c r="F17" i="1"/>
  <c r="C18" i="1" s="1"/>
  <c r="Q18" i="1" l="1"/>
  <c r="R18" i="1" s="1"/>
  <c r="O19" i="1" s="1"/>
  <c r="K18" i="1"/>
  <c r="L18" i="1" s="1"/>
  <c r="I19" i="1" s="1"/>
  <c r="E18" i="1"/>
  <c r="F18" i="1" s="1"/>
  <c r="C19" i="1" s="1"/>
  <c r="Q19" i="1" l="1"/>
  <c r="R19" i="1"/>
  <c r="R6" i="1" s="1"/>
  <c r="K19" i="1"/>
  <c r="L19" i="1" s="1"/>
  <c r="I20" i="1" s="1"/>
  <c r="E19" i="1"/>
  <c r="F19" i="1"/>
  <c r="C20" i="1" s="1"/>
  <c r="K20" i="1" l="1"/>
  <c r="L20" i="1"/>
  <c r="I21" i="1" s="1"/>
  <c r="E20" i="1"/>
  <c r="F20" i="1" s="1"/>
  <c r="C21" i="1" s="1"/>
  <c r="K21" i="1" l="1"/>
  <c r="L21" i="1" s="1"/>
  <c r="I22" i="1" s="1"/>
  <c r="E21" i="1"/>
  <c r="F21" i="1" s="1"/>
  <c r="C22" i="1" s="1"/>
  <c r="K22" i="1" l="1"/>
  <c r="L22" i="1" s="1"/>
  <c r="I23" i="1" s="1"/>
  <c r="E22" i="1"/>
  <c r="F22" i="1" s="1"/>
  <c r="C23" i="1" s="1"/>
  <c r="K23" i="1" l="1"/>
  <c r="L23" i="1"/>
  <c r="I24" i="1" s="1"/>
  <c r="E23" i="1"/>
  <c r="F23" i="1" s="1"/>
  <c r="C24" i="1" s="1"/>
  <c r="K24" i="1" l="1"/>
  <c r="L24" i="1" s="1"/>
  <c r="I25" i="1" s="1"/>
  <c r="E24" i="1"/>
  <c r="F24" i="1" s="1"/>
  <c r="C25" i="1" s="1"/>
  <c r="K25" i="1" l="1"/>
  <c r="L25" i="1" s="1"/>
  <c r="I26" i="1" s="1"/>
  <c r="E25" i="1"/>
  <c r="F25" i="1"/>
  <c r="C26" i="1" s="1"/>
  <c r="K26" i="1" l="1"/>
  <c r="L26" i="1" s="1"/>
  <c r="I27" i="1" s="1"/>
  <c r="E26" i="1"/>
  <c r="F26" i="1" s="1"/>
  <c r="C27" i="1" s="1"/>
  <c r="K27" i="1" l="1"/>
  <c r="L27" i="1" s="1"/>
  <c r="I28" i="1" s="1"/>
  <c r="E27" i="1"/>
  <c r="F27" i="1" s="1"/>
  <c r="C28" i="1" s="1"/>
  <c r="K28" i="1" l="1"/>
  <c r="L28" i="1"/>
  <c r="I29" i="1" s="1"/>
  <c r="E28" i="1"/>
  <c r="F28" i="1"/>
  <c r="C29" i="1" s="1"/>
  <c r="K29" i="1" l="1"/>
  <c r="L29" i="1"/>
  <c r="I30" i="1" s="1"/>
  <c r="E29" i="1"/>
  <c r="F29" i="1" s="1"/>
  <c r="C30" i="1" s="1"/>
  <c r="K30" i="1" l="1"/>
  <c r="L30" i="1" s="1"/>
  <c r="I31" i="1" s="1"/>
  <c r="E30" i="1"/>
  <c r="F30" i="1" s="1"/>
  <c r="C31" i="1" s="1"/>
  <c r="K31" i="1" l="1"/>
  <c r="L31" i="1" s="1"/>
  <c r="L6" i="1" s="1"/>
  <c r="E31" i="1"/>
  <c r="F31" i="1"/>
  <c r="C32" i="1" s="1"/>
  <c r="E32" i="1" l="1"/>
  <c r="F32" i="1"/>
  <c r="C33" i="1" s="1"/>
  <c r="E33" i="1" l="1"/>
  <c r="F33" i="1" s="1"/>
  <c r="C34" i="1" s="1"/>
  <c r="E34" i="1" l="1"/>
  <c r="F34" i="1"/>
  <c r="C35" i="1" s="1"/>
  <c r="E35" i="1" l="1"/>
  <c r="F35" i="1"/>
  <c r="C36" i="1" s="1"/>
  <c r="E36" i="1" l="1"/>
  <c r="F36" i="1" s="1"/>
  <c r="C37" i="1" s="1"/>
  <c r="E37" i="1" l="1"/>
  <c r="F37" i="1"/>
  <c r="C38" i="1" s="1"/>
  <c r="E38" i="1" s="1"/>
  <c r="F38" i="1" s="1"/>
  <c r="C39" i="1" s="1"/>
  <c r="E39" i="1" s="1"/>
  <c r="F39" i="1" s="1"/>
  <c r="C40" i="1" s="1"/>
  <c r="E40" i="1" s="1"/>
  <c r="F40" i="1" s="1"/>
  <c r="C41" i="1" s="1"/>
  <c r="E41" i="1" s="1"/>
  <c r="F41" i="1" s="1"/>
  <c r="C42" i="1" s="1"/>
  <c r="E42" i="1" l="1"/>
  <c r="F42" i="1" s="1"/>
  <c r="C43" i="1" s="1"/>
  <c r="E43" i="1" s="1"/>
  <c r="F43" i="1" s="1"/>
  <c r="C44" i="1" s="1"/>
  <c r="E44" i="1" l="1"/>
  <c r="F44" i="1"/>
  <c r="C45" i="1" s="1"/>
  <c r="E45" i="1" s="1"/>
  <c r="F45" i="1" s="1"/>
  <c r="C46" i="1" s="1"/>
  <c r="E46" i="1" l="1"/>
  <c r="F46" i="1"/>
  <c r="C47" i="1" s="1"/>
  <c r="E47" i="1" s="1"/>
  <c r="F47" i="1" s="1"/>
  <c r="C48" i="1" s="1"/>
  <c r="E48" i="1" s="1"/>
  <c r="F48" i="1" s="1"/>
  <c r="C49" i="1" s="1"/>
  <c r="E49" i="1" s="1"/>
  <c r="F49" i="1" s="1"/>
  <c r="C50" i="1" s="1"/>
  <c r="E50" i="1" l="1"/>
  <c r="F50" i="1"/>
  <c r="C51" i="1" s="1"/>
  <c r="E51" i="1" s="1"/>
  <c r="F51" i="1" s="1"/>
  <c r="C52" i="1" s="1"/>
  <c r="E52" i="1" l="1"/>
  <c r="F52" i="1"/>
  <c r="F6" i="1" s="1"/>
</calcChain>
</file>

<file path=xl/sharedStrings.xml><?xml version="1.0" encoding="utf-8"?>
<sst xmlns="http://schemas.openxmlformats.org/spreadsheetml/2006/main" count="68" uniqueCount="23">
  <si>
    <t>VMA IT Support</t>
  </si>
  <si>
    <t>Presupuesto y Controles Financieros</t>
  </si>
  <si>
    <t>Plazo</t>
  </si>
  <si>
    <t>Fecha</t>
  </si>
  <si>
    <t>Monto</t>
  </si>
  <si>
    <t>Importe</t>
  </si>
  <si>
    <t>Tasa</t>
  </si>
  <si>
    <t>Intereses</t>
  </si>
  <si>
    <t>RESUMEN DE INVERSIONES AZTECA</t>
  </si>
  <si>
    <t>Inicio de Inversion:</t>
  </si>
  <si>
    <t>DETALLE DE INVERSIONES AZTECA</t>
  </si>
  <si>
    <t>Monto de Inversion</t>
  </si>
  <si>
    <t>Plazos</t>
  </si>
  <si>
    <t>Tasa de Interes</t>
  </si>
  <si>
    <t>Inversiones</t>
  </si>
  <si>
    <t>Dias</t>
  </si>
  <si>
    <t>$/Dia</t>
  </si>
  <si>
    <t>SANTANDER INV. MARZO</t>
  </si>
  <si>
    <t>Interes</t>
  </si>
  <si>
    <t>ISR</t>
  </si>
  <si>
    <t>365 Año</t>
  </si>
  <si>
    <t>Neto</t>
  </si>
  <si>
    <t xml:space="preserve">Buscar formula valor futuro para hacer una tabla de comparacion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</si>
</sst>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0.0000%"/>
    <numFmt numFmtId="166" formatCode="#,##0_ ;[Red]\-#,##0\ "/>
    <numFmt numFmtId="168" formatCode="_-&quot;$&quot;* #,##0.00_-;[Red]\-&quot;$&quot;* #,##0.00_-;_-&quot;$&quot;* &quot;-&quot;??_-;_-@_-"/>
  </numFmts>
  <fonts count="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rgb="FF0000CC"/>
      <name val="Arial"/>
      <family val="2"/>
    </font>
    <font>
      <b/>
      <sz val="14"/>
      <color rgb="FF6600CC"/>
      <name val="Arial"/>
      <family val="2"/>
    </font>
    <font>
      <b/>
      <sz val="12"/>
      <color theme="9"/>
      <name val="Arial"/>
      <family val="2"/>
    </font>
    <font>
      <b/>
      <sz val="12"/>
      <color rgb="FFD9D9D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10" fontId="0" fillId="0" borderId="0" xfId="1" applyNumberFormat="1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165" fontId="0" fillId="0" borderId="0" xfId="1" applyNumberFormat="1" applyFont="1" applyAlignment="1">
      <alignment horizontal="center" vertical="center" wrapText="1"/>
    </xf>
    <xf numFmtId="16" fontId="7" fillId="3" borderId="0" xfId="0" applyNumberFormat="1" applyFont="1" applyFill="1"/>
    <xf numFmtId="0" fontId="7" fillId="3" borderId="0" xfId="0" applyFont="1" applyFill="1"/>
    <xf numFmtId="0" fontId="6" fillId="0" borderId="0" xfId="0" applyFont="1"/>
    <xf numFmtId="15" fontId="0" fillId="0" borderId="0" xfId="0" applyNumberFormat="1" applyAlignment="1">
      <alignment horizontal="center"/>
    </xf>
    <xf numFmtId="44" fontId="0" fillId="4" borderId="0" xfId="0" applyNumberFormat="1" applyFill="1"/>
    <xf numFmtId="165" fontId="0" fillId="4" borderId="0" xfId="1" applyNumberFormat="1" applyFont="1" applyFill="1" applyAlignment="1">
      <alignment horizontal="center" vertical="center" wrapText="1"/>
    </xf>
    <xf numFmtId="164" fontId="0" fillId="0" borderId="0" xfId="0" applyNumberFormat="1"/>
    <xf numFmtId="0" fontId="7" fillId="3" borderId="0" xfId="0" applyFont="1" applyFill="1" applyAlignment="1">
      <alignment horizontal="center"/>
    </xf>
    <xf numFmtId="165" fontId="0" fillId="0" borderId="0" xfId="1" applyNumberFormat="1" applyFont="1" applyFill="1" applyAlignment="1">
      <alignment horizontal="center" vertical="center" wrapText="1"/>
    </xf>
    <xf numFmtId="43" fontId="0" fillId="0" borderId="0" xfId="2" applyFont="1" applyAlignment="1">
      <alignment horizontal="center"/>
    </xf>
    <xf numFmtId="166" fontId="0" fillId="0" borderId="0" xfId="0" applyNumberFormat="1" applyAlignment="1">
      <alignment horizontal="center"/>
    </xf>
    <xf numFmtId="164" fontId="6" fillId="2" borderId="0" xfId="0" applyNumberFormat="1" applyFont="1" applyFill="1" applyAlignment="1">
      <alignment horizontal="left"/>
    </xf>
    <xf numFmtId="168" fontId="0" fillId="0" borderId="0" xfId="0" applyNumberForma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66"/>
      <color rgb="FFCCFF9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158750</xdr:colOff>
      <xdr:row>1</xdr:row>
      <xdr:rowOff>214842</xdr:rowOff>
    </xdr:from>
    <xdr:ext cx="7524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DF47B008-7CC0-44F9-BF19-66AEEAA7C7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550" y="405342"/>
          <a:ext cx="7524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158750</xdr:colOff>
      <xdr:row>1</xdr:row>
      <xdr:rowOff>214842</xdr:rowOff>
    </xdr:from>
    <xdr:ext cx="7524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965053F1-1D1F-417A-B170-0420B00AE4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250" y="405342"/>
          <a:ext cx="752475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DDCD-768F-42F0-B281-9F80CD95DD8C}">
  <dimension ref="B2:AQ56"/>
  <sheetViews>
    <sheetView workbookViewId="0">
      <selection activeCell="B3" sqref="B3"/>
    </sheetView>
  </sheetViews>
  <sheetFormatPr baseColWidth="10" defaultRowHeight="15" x14ac:dyDescent="0.2"/>
  <cols>
    <col min="1" max="1" width="2.21875" customWidth="1"/>
    <col min="4" max="4" width="0" hidden="1" customWidth="1"/>
    <col min="7" max="7" width="2.21875" customWidth="1"/>
    <col min="10" max="10" width="0" hidden="1" customWidth="1"/>
    <col min="13" max="13" width="2.21875" customWidth="1"/>
    <col min="16" max="16" width="0" hidden="1" customWidth="1"/>
    <col min="19" max="19" width="2.21875" customWidth="1"/>
    <col min="22" max="22" width="0" hidden="1" customWidth="1"/>
    <col min="25" max="25" width="2.21875" customWidth="1"/>
    <col min="28" max="28" width="0" hidden="1" customWidth="1"/>
    <col min="31" max="31" width="2.21875" customWidth="1"/>
    <col min="37" max="37" width="2.21875" customWidth="1"/>
  </cols>
  <sheetData>
    <row r="2" spans="2:43" ht="20.25" x14ac:dyDescent="0.3">
      <c r="C2" s="1" t="s">
        <v>0</v>
      </c>
      <c r="D2" s="1"/>
      <c r="E2" s="1"/>
      <c r="F2" s="1"/>
      <c r="I2" s="1"/>
      <c r="J2" s="1"/>
      <c r="K2" s="1"/>
      <c r="L2" s="1"/>
      <c r="O2" s="1"/>
      <c r="P2" s="1"/>
      <c r="Q2" s="1"/>
      <c r="R2" s="1"/>
      <c r="U2" s="1"/>
      <c r="V2" s="1"/>
      <c r="W2" s="1"/>
      <c r="X2" s="1"/>
      <c r="AA2" s="1"/>
      <c r="AB2" s="1"/>
      <c r="AC2" s="1"/>
      <c r="AD2" s="1"/>
      <c r="AG2" s="1"/>
      <c r="AH2" s="1"/>
      <c r="AI2" s="1"/>
      <c r="AJ2" s="1"/>
      <c r="AM2" s="1"/>
      <c r="AN2" s="1"/>
      <c r="AO2" s="1"/>
      <c r="AP2" s="1"/>
      <c r="AQ2" s="1"/>
    </row>
    <row r="3" spans="2:43" ht="18" x14ac:dyDescent="0.25">
      <c r="C3" s="2" t="s">
        <v>1</v>
      </c>
      <c r="D3" s="2"/>
      <c r="E3" s="2"/>
      <c r="F3" s="2"/>
      <c r="I3" s="2"/>
      <c r="J3" s="2"/>
      <c r="K3" s="2"/>
      <c r="L3" s="2"/>
      <c r="O3" s="2"/>
      <c r="P3" s="2"/>
      <c r="Q3" s="2"/>
      <c r="R3" s="2"/>
      <c r="U3" s="2"/>
      <c r="V3" s="2"/>
      <c r="W3" s="2"/>
      <c r="X3" s="2"/>
      <c r="AA3" s="2"/>
      <c r="AB3" s="2"/>
      <c r="AC3" s="2"/>
      <c r="AD3" s="2"/>
      <c r="AG3" s="2"/>
      <c r="AH3" s="2"/>
      <c r="AI3" s="2"/>
      <c r="AJ3" s="2"/>
      <c r="AM3" s="2"/>
      <c r="AN3" s="2"/>
      <c r="AO3" s="2"/>
      <c r="AP3" s="2"/>
      <c r="AQ3" s="2"/>
    </row>
    <row r="4" spans="2:43" ht="18" x14ac:dyDescent="0.25">
      <c r="C4" s="3" t="s">
        <v>10</v>
      </c>
      <c r="D4" s="4"/>
      <c r="E4" s="4"/>
      <c r="F4" s="4"/>
      <c r="I4" s="3"/>
      <c r="J4" s="4"/>
      <c r="K4" s="4"/>
      <c r="L4" s="4"/>
      <c r="O4" s="3"/>
      <c r="P4" s="4"/>
      <c r="Q4" s="4"/>
      <c r="R4" s="4"/>
      <c r="U4" s="3"/>
      <c r="V4" s="4"/>
      <c r="W4" s="4"/>
      <c r="X4" s="4"/>
      <c r="AA4" s="3"/>
      <c r="AB4" s="4"/>
      <c r="AC4" s="4"/>
      <c r="AD4" s="4"/>
      <c r="AG4" s="3"/>
      <c r="AH4" s="4"/>
      <c r="AI4" s="4"/>
      <c r="AJ4" s="4"/>
      <c r="AM4" s="3"/>
      <c r="AN4" s="4"/>
      <c r="AO4" s="4"/>
      <c r="AP4" s="4"/>
      <c r="AQ4" s="4"/>
    </row>
    <row r="5" spans="2:43" ht="15.75" x14ac:dyDescent="0.25">
      <c r="C5" s="21">
        <v>45658</v>
      </c>
      <c r="D5" s="21"/>
      <c r="E5" s="21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2:43" x14ac:dyDescent="0.2">
      <c r="B6" t="s">
        <v>2</v>
      </c>
      <c r="C6" s="6">
        <v>7</v>
      </c>
      <c r="D6" s="5"/>
      <c r="E6" s="15">
        <v>0.01</v>
      </c>
      <c r="F6" s="8">
        <f>F52-C8</f>
        <v>433.33246823295485</v>
      </c>
      <c r="H6" t="s">
        <v>2</v>
      </c>
      <c r="I6" s="6">
        <v>14</v>
      </c>
      <c r="J6" s="5"/>
      <c r="K6" s="15">
        <v>0.01</v>
      </c>
      <c r="L6" s="8">
        <f>L31-I8</f>
        <v>230.64526324714825</v>
      </c>
      <c r="N6" t="s">
        <v>2</v>
      </c>
      <c r="O6" s="6">
        <v>28</v>
      </c>
      <c r="P6" s="5"/>
      <c r="Q6" s="15">
        <v>0.01</v>
      </c>
      <c r="R6" s="8">
        <f>R19-O8</f>
        <v>115.18994439068047</v>
      </c>
      <c r="T6" t="s">
        <v>2</v>
      </c>
      <c r="U6" s="6">
        <v>91</v>
      </c>
      <c r="V6" s="5"/>
      <c r="W6" s="15">
        <v>1.26E-2</v>
      </c>
      <c r="X6" s="8">
        <f>X10-U8</f>
        <v>36.255334809458873</v>
      </c>
      <c r="Z6" t="s">
        <v>2</v>
      </c>
      <c r="AA6" s="6">
        <v>182</v>
      </c>
      <c r="AC6" s="15">
        <v>1.5100000000000001E-2</v>
      </c>
      <c r="AD6" s="8">
        <f>AD9-AA8</f>
        <v>28.963097200226912</v>
      </c>
      <c r="AF6" t="s">
        <v>2</v>
      </c>
      <c r="AG6" s="6">
        <v>270</v>
      </c>
      <c r="AH6" s="5"/>
      <c r="AI6" s="15">
        <v>1.7500000000000002E-2</v>
      </c>
      <c r="AJ6" s="8">
        <f>AJ9-AG8</f>
        <v>33.567275755303854</v>
      </c>
      <c r="AL6" t="s">
        <v>2</v>
      </c>
      <c r="AM6" s="6">
        <v>360</v>
      </c>
      <c r="AN6" s="5"/>
      <c r="AO6" s="15">
        <v>0.02</v>
      </c>
      <c r="AP6" s="8">
        <f>AP8-AM8</f>
        <v>19.17808219177823</v>
      </c>
    </row>
    <row r="7" spans="2:43" ht="15.75" x14ac:dyDescent="0.25">
      <c r="B7" s="10" t="s">
        <v>3</v>
      </c>
      <c r="C7" s="11" t="s">
        <v>4</v>
      </c>
      <c r="D7" s="11" t="s">
        <v>6</v>
      </c>
      <c r="E7" s="11" t="s">
        <v>7</v>
      </c>
      <c r="F7" s="11" t="s">
        <v>5</v>
      </c>
      <c r="H7" s="10" t="s">
        <v>3</v>
      </c>
      <c r="I7" s="11" t="s">
        <v>4</v>
      </c>
      <c r="J7" s="11" t="s">
        <v>6</v>
      </c>
      <c r="K7" s="11" t="s">
        <v>7</v>
      </c>
      <c r="L7" s="11" t="s">
        <v>5</v>
      </c>
      <c r="N7" s="10" t="s">
        <v>3</v>
      </c>
      <c r="O7" s="11" t="s">
        <v>4</v>
      </c>
      <c r="P7" s="11" t="s">
        <v>6</v>
      </c>
      <c r="Q7" s="11" t="s">
        <v>7</v>
      </c>
      <c r="R7" s="11" t="s">
        <v>5</v>
      </c>
      <c r="T7" s="10" t="s">
        <v>3</v>
      </c>
      <c r="U7" s="11" t="s">
        <v>4</v>
      </c>
      <c r="V7" s="11" t="s">
        <v>6</v>
      </c>
      <c r="W7" s="11" t="s">
        <v>7</v>
      </c>
      <c r="X7" s="11" t="s">
        <v>5</v>
      </c>
      <c r="Z7" s="10" t="s">
        <v>3</v>
      </c>
      <c r="AA7" s="11" t="s">
        <v>4</v>
      </c>
      <c r="AB7" s="11" t="s">
        <v>6</v>
      </c>
      <c r="AC7" s="11" t="s">
        <v>7</v>
      </c>
      <c r="AD7" s="11" t="s">
        <v>5</v>
      </c>
      <c r="AF7" s="10" t="s">
        <v>3</v>
      </c>
      <c r="AG7" s="11" t="s">
        <v>4</v>
      </c>
      <c r="AH7" s="11" t="s">
        <v>6</v>
      </c>
      <c r="AI7" s="11" t="s">
        <v>7</v>
      </c>
      <c r="AJ7" s="11" t="s">
        <v>5</v>
      </c>
      <c r="AL7" s="10" t="s">
        <v>3</v>
      </c>
      <c r="AM7" s="11" t="s">
        <v>4</v>
      </c>
      <c r="AN7" s="11" t="s">
        <v>6</v>
      </c>
      <c r="AO7" s="11" t="s">
        <v>7</v>
      </c>
      <c r="AP7" s="11" t="s">
        <v>5</v>
      </c>
    </row>
    <row r="8" spans="2:43" x14ac:dyDescent="0.2">
      <c r="B8" s="13">
        <f>$C$5+C6</f>
        <v>45665</v>
      </c>
      <c r="C8" s="14">
        <v>50000</v>
      </c>
      <c r="D8" s="9">
        <f>E6</f>
        <v>0.01</v>
      </c>
      <c r="E8" s="8">
        <f>((C8*D8)/365)*$C$6</f>
        <v>9.5890410958904102</v>
      </c>
      <c r="F8" s="8">
        <f>C8+E8</f>
        <v>50009.589041095889</v>
      </c>
      <c r="H8" s="13">
        <f>$C$5+I6</f>
        <v>45672</v>
      </c>
      <c r="I8" s="8">
        <f>C8</f>
        <v>50000</v>
      </c>
      <c r="J8" s="9">
        <f>K6</f>
        <v>0.01</v>
      </c>
      <c r="K8" s="8">
        <f>((I8*J8)/365)*$C$6</f>
        <v>9.5890410958904102</v>
      </c>
      <c r="L8" s="8">
        <f>I8+K8</f>
        <v>50009.589041095889</v>
      </c>
      <c r="N8" s="13">
        <f>$C$5+O6</f>
        <v>45686</v>
      </c>
      <c r="O8" s="8">
        <f>C8</f>
        <v>50000</v>
      </c>
      <c r="P8" s="9">
        <f>Q6</f>
        <v>0.01</v>
      </c>
      <c r="Q8" s="8">
        <f>((O8*P8)/365)*$C$6</f>
        <v>9.5890410958904102</v>
      </c>
      <c r="R8" s="8">
        <f>O8+Q8</f>
        <v>50009.589041095889</v>
      </c>
      <c r="T8" s="13">
        <f>$C$5+U6</f>
        <v>45749</v>
      </c>
      <c r="U8" s="8">
        <f>C8</f>
        <v>50000</v>
      </c>
      <c r="V8" s="9">
        <f>W6</f>
        <v>1.26E-2</v>
      </c>
      <c r="W8" s="8">
        <f>((U8*V8)/365)*$C$6</f>
        <v>12.082191780821917</v>
      </c>
      <c r="X8" s="8">
        <f>U8+W8</f>
        <v>50012.082191780821</v>
      </c>
      <c r="Z8" s="13">
        <f>$C$5+AA6</f>
        <v>45840</v>
      </c>
      <c r="AA8" s="8">
        <f>C8</f>
        <v>50000</v>
      </c>
      <c r="AB8" s="9">
        <f>AC6</f>
        <v>1.5100000000000001E-2</v>
      </c>
      <c r="AC8" s="8">
        <f>((AA8*AB8)/365)*$C$6</f>
        <v>14.479452054794519</v>
      </c>
      <c r="AD8" s="8">
        <f>AA8+AC8</f>
        <v>50014.479452054795</v>
      </c>
      <c r="AF8" s="13">
        <f>$C$5+AG6</f>
        <v>45928</v>
      </c>
      <c r="AG8" s="8">
        <f>C8</f>
        <v>50000</v>
      </c>
      <c r="AH8" s="9">
        <f>AI6</f>
        <v>1.7500000000000002E-2</v>
      </c>
      <c r="AI8" s="8">
        <f>((AG8*AH8)/365)*$C$6</f>
        <v>16.780821917808222</v>
      </c>
      <c r="AJ8" s="8">
        <f>AG8+AI8</f>
        <v>50016.780821917811</v>
      </c>
      <c r="AL8" s="13">
        <f>$C$5+AM6</f>
        <v>46018</v>
      </c>
      <c r="AM8" s="8">
        <f>C8</f>
        <v>50000</v>
      </c>
      <c r="AN8" s="9">
        <f>AO6</f>
        <v>0.02</v>
      </c>
      <c r="AO8" s="8">
        <f>((AM8*AN8)/365)*$C$6</f>
        <v>19.17808219178082</v>
      </c>
      <c r="AP8" s="8">
        <f>AM8+AO8</f>
        <v>50019.178082191778</v>
      </c>
    </row>
    <row r="9" spans="2:43" x14ac:dyDescent="0.2">
      <c r="B9" s="13">
        <f>+B8+1+$C$6</f>
        <v>45673</v>
      </c>
      <c r="C9" s="8">
        <f>+F8</f>
        <v>50009.589041095889</v>
      </c>
      <c r="D9" s="9">
        <f>D8</f>
        <v>0.01</v>
      </c>
      <c r="E9" s="8">
        <f>((C9*D9)/365)*$C$6</f>
        <v>9.5908800900731848</v>
      </c>
      <c r="F9" s="8">
        <f>C9+E9</f>
        <v>50019.179921185962</v>
      </c>
      <c r="H9" s="13">
        <f>+H8+1+$I$6</f>
        <v>45687</v>
      </c>
      <c r="I9" s="8">
        <f>+L8</f>
        <v>50009.589041095889</v>
      </c>
      <c r="J9" s="9">
        <f>J8</f>
        <v>0.01</v>
      </c>
      <c r="K9" s="8">
        <f>((I9*J9)/365)*$C$6</f>
        <v>9.5908800900731848</v>
      </c>
      <c r="L9" s="8">
        <f>I9+K9</f>
        <v>50019.179921185962</v>
      </c>
      <c r="N9" s="13">
        <f>+N8+1+$O$6</f>
        <v>45715</v>
      </c>
      <c r="O9" s="8">
        <f>+R8</f>
        <v>50009.589041095889</v>
      </c>
      <c r="P9" s="9">
        <f>P8</f>
        <v>0.01</v>
      </c>
      <c r="Q9" s="8">
        <f>((O9*P9)/365)*$C$6</f>
        <v>9.5908800900731848</v>
      </c>
      <c r="R9" s="8">
        <f>O9+Q9</f>
        <v>50019.179921185962</v>
      </c>
      <c r="T9" s="13">
        <f>+T8+1+$U$6</f>
        <v>45841</v>
      </c>
      <c r="U9" s="8">
        <f>+X8</f>
        <v>50012.082191780821</v>
      </c>
      <c r="V9" s="9">
        <f>V8</f>
        <v>1.26E-2</v>
      </c>
      <c r="W9" s="8">
        <f>((U9*V9)/365)*$C$6</f>
        <v>12.085111367986489</v>
      </c>
      <c r="X9" s="8">
        <f>U9+W9</f>
        <v>50024.16730314881</v>
      </c>
      <c r="Z9" s="13">
        <f>+Z8+1+$AA$6</f>
        <v>46023</v>
      </c>
      <c r="AA9" s="8">
        <f>+AD8</f>
        <v>50014.479452054795</v>
      </c>
      <c r="AB9" s="9">
        <f>AB8</f>
        <v>1.5100000000000001E-2</v>
      </c>
      <c r="AC9" s="8">
        <f>((AA9*AB9)/365)*$C$6</f>
        <v>14.483645145430661</v>
      </c>
      <c r="AD9" s="8">
        <f>AA9+AC9</f>
        <v>50028.963097200227</v>
      </c>
      <c r="AF9" s="13">
        <f>+AF8+1+$AG$6</f>
        <v>46199</v>
      </c>
      <c r="AG9" s="8">
        <f>+AJ8</f>
        <v>50016.780821917811</v>
      </c>
      <c r="AH9" s="9">
        <f>AH8</f>
        <v>1.7500000000000002E-2</v>
      </c>
      <c r="AI9" s="8">
        <f>((AG9*AH9)/365)*$C$6</f>
        <v>16.786453837492967</v>
      </c>
      <c r="AJ9" s="8">
        <f>AG9+AI9</f>
        <v>50033.567275755304</v>
      </c>
      <c r="AL9" s="13"/>
      <c r="AM9" s="8"/>
      <c r="AN9" s="9"/>
      <c r="AO9" s="8"/>
      <c r="AP9" s="8"/>
    </row>
    <row r="10" spans="2:43" x14ac:dyDescent="0.2">
      <c r="B10" s="13">
        <f t="shared" ref="B10:B35" si="0">+B9+1+$C$6</f>
        <v>45681</v>
      </c>
      <c r="C10" s="8">
        <f t="shared" ref="C10:C35" si="1">+F9</f>
        <v>50019.179921185962</v>
      </c>
      <c r="D10" s="9">
        <f t="shared" ref="D10:D52" si="2">D9</f>
        <v>0.01</v>
      </c>
      <c r="E10" s="8">
        <f t="shared" ref="E10:E35" si="3">((C10*D10)/365)*$C$6</f>
        <v>9.5927194369397739</v>
      </c>
      <c r="F10" s="8">
        <f t="shared" ref="F10:F35" si="4">C10+E10</f>
        <v>50028.772640622905</v>
      </c>
      <c r="H10" s="13">
        <f t="shared" ref="H10:H31" si="5">+H9+1+$I$6</f>
        <v>45702</v>
      </c>
      <c r="I10" s="8">
        <f t="shared" ref="I10:I31" si="6">+L9</f>
        <v>50019.179921185962</v>
      </c>
      <c r="J10" s="9">
        <f t="shared" ref="J10:J31" si="7">J9</f>
        <v>0.01</v>
      </c>
      <c r="K10" s="8">
        <f t="shared" ref="K10:K31" si="8">((I10*J10)/365)*$C$6</f>
        <v>9.5927194369397739</v>
      </c>
      <c r="L10" s="8">
        <f t="shared" ref="L10:L31" si="9">I10+K10</f>
        <v>50028.772640622905</v>
      </c>
      <c r="N10" s="13">
        <f t="shared" ref="N10:N19" si="10">+N9+1+$O$6</f>
        <v>45744</v>
      </c>
      <c r="O10" s="8">
        <f t="shared" ref="O10:O19" si="11">+R9</f>
        <v>50019.179921185962</v>
      </c>
      <c r="P10" s="9">
        <f t="shared" ref="P10:P19" si="12">P9</f>
        <v>0.01</v>
      </c>
      <c r="Q10" s="8">
        <f t="shared" ref="Q10:Q19" si="13">((O10*P10)/365)*$C$6</f>
        <v>9.5927194369397739</v>
      </c>
      <c r="R10" s="8">
        <f t="shared" ref="R10:R19" si="14">O10+Q10</f>
        <v>50028.772640622905</v>
      </c>
      <c r="T10" s="13">
        <f t="shared" ref="T10" si="15">+T9+1+$U$6</f>
        <v>45933</v>
      </c>
      <c r="U10" s="8">
        <f t="shared" ref="U10" si="16">+X9</f>
        <v>50024.16730314881</v>
      </c>
      <c r="V10" s="9">
        <f t="shared" ref="V10" si="17">V9</f>
        <v>1.26E-2</v>
      </c>
      <c r="W10" s="8">
        <f t="shared" ref="W10" si="18">((U10*V10)/365)*$C$6</f>
        <v>12.088031660651302</v>
      </c>
      <c r="X10" s="8">
        <f t="shared" ref="X10" si="19">U10+W10</f>
        <v>50036.255334809459</v>
      </c>
      <c r="Z10" s="19">
        <f>COUNT(Z8:Z9)</f>
        <v>2</v>
      </c>
      <c r="AA10" s="8"/>
      <c r="AB10" s="9"/>
      <c r="AC10" s="8"/>
      <c r="AD10" s="8"/>
      <c r="AF10" s="19">
        <v>1</v>
      </c>
      <c r="AG10" s="8"/>
      <c r="AH10" s="9"/>
      <c r="AI10" s="8"/>
      <c r="AJ10" s="8"/>
      <c r="AL10" s="19">
        <v>1</v>
      </c>
      <c r="AM10" s="8"/>
      <c r="AN10" s="9"/>
      <c r="AO10" s="8"/>
      <c r="AP10" s="8"/>
    </row>
    <row r="11" spans="2:43" x14ac:dyDescent="0.2">
      <c r="B11" s="13">
        <f t="shared" si="0"/>
        <v>45689</v>
      </c>
      <c r="C11" s="8">
        <f t="shared" si="1"/>
        <v>50028.772640622905</v>
      </c>
      <c r="D11" s="9">
        <f t="shared" si="2"/>
        <v>0.01</v>
      </c>
      <c r="E11" s="8">
        <f t="shared" si="3"/>
        <v>9.5945591365578178</v>
      </c>
      <c r="F11" s="8">
        <f t="shared" si="4"/>
        <v>50038.367199759465</v>
      </c>
      <c r="H11" s="13">
        <f t="shared" si="5"/>
        <v>45717</v>
      </c>
      <c r="I11" s="8">
        <f t="shared" si="6"/>
        <v>50028.772640622905</v>
      </c>
      <c r="J11" s="9">
        <f t="shared" si="7"/>
        <v>0.01</v>
      </c>
      <c r="K11" s="8">
        <f t="shared" si="8"/>
        <v>9.5945591365578178</v>
      </c>
      <c r="L11" s="8">
        <f t="shared" si="9"/>
        <v>50038.367199759465</v>
      </c>
      <c r="N11" s="13">
        <f t="shared" si="10"/>
        <v>45773</v>
      </c>
      <c r="O11" s="8">
        <f t="shared" si="11"/>
        <v>50028.772640622905</v>
      </c>
      <c r="P11" s="9">
        <f t="shared" si="12"/>
        <v>0.01</v>
      </c>
      <c r="Q11" s="8">
        <f t="shared" si="13"/>
        <v>9.5945591365578178</v>
      </c>
      <c r="R11" s="8">
        <f t="shared" si="14"/>
        <v>50038.367199759465</v>
      </c>
      <c r="T11" s="19">
        <f>COUNT(T8:T10)</f>
        <v>3</v>
      </c>
      <c r="U11" s="8"/>
      <c r="V11" s="9"/>
      <c r="W11" s="8"/>
      <c r="X11" s="8"/>
      <c r="Z11" s="19">
        <f>Z9-$C$5</f>
        <v>365</v>
      </c>
      <c r="AA11" s="8"/>
      <c r="AB11" s="9"/>
      <c r="AC11" s="8"/>
      <c r="AD11" s="8"/>
      <c r="AF11" s="19">
        <f>AF8-$C$5</f>
        <v>270</v>
      </c>
      <c r="AG11" s="8"/>
      <c r="AH11" s="9"/>
      <c r="AI11" s="8"/>
      <c r="AJ11" s="8"/>
      <c r="AL11" s="19">
        <f>AL8-$C$5</f>
        <v>360</v>
      </c>
      <c r="AM11" s="8"/>
      <c r="AN11" s="9"/>
      <c r="AO11" s="8"/>
      <c r="AP11" s="8"/>
    </row>
    <row r="12" spans="2:43" x14ac:dyDescent="0.2">
      <c r="B12" s="13">
        <f t="shared" si="0"/>
        <v>45697</v>
      </c>
      <c r="C12" s="8">
        <f t="shared" si="1"/>
        <v>50038.367199759465</v>
      </c>
      <c r="D12" s="9">
        <f t="shared" si="2"/>
        <v>0.01</v>
      </c>
      <c r="E12" s="8">
        <f t="shared" si="3"/>
        <v>9.5963991889949671</v>
      </c>
      <c r="F12" s="8">
        <f t="shared" si="4"/>
        <v>50047.96359894846</v>
      </c>
      <c r="H12" s="13">
        <f t="shared" si="5"/>
        <v>45732</v>
      </c>
      <c r="I12" s="8">
        <f t="shared" si="6"/>
        <v>50038.367199759465</v>
      </c>
      <c r="J12" s="9">
        <f t="shared" si="7"/>
        <v>0.01</v>
      </c>
      <c r="K12" s="8">
        <f t="shared" si="8"/>
        <v>9.5963991889949671</v>
      </c>
      <c r="L12" s="8">
        <f t="shared" si="9"/>
        <v>50047.96359894846</v>
      </c>
      <c r="N12" s="13">
        <f t="shared" si="10"/>
        <v>45802</v>
      </c>
      <c r="O12" s="8">
        <f t="shared" si="11"/>
        <v>50038.367199759465</v>
      </c>
      <c r="P12" s="9">
        <f t="shared" si="12"/>
        <v>0.01</v>
      </c>
      <c r="Q12" s="8">
        <f t="shared" si="13"/>
        <v>9.5963991889949671</v>
      </c>
      <c r="R12" s="8">
        <f t="shared" si="14"/>
        <v>50047.96359894846</v>
      </c>
      <c r="T12" s="19">
        <f>T10-$C$5</f>
        <v>275</v>
      </c>
      <c r="U12" s="8"/>
      <c r="V12" s="9"/>
      <c r="W12" s="8"/>
      <c r="X12" s="8"/>
      <c r="Z12" s="7"/>
      <c r="AA12" s="8"/>
      <c r="AB12" s="9"/>
      <c r="AC12" s="8"/>
      <c r="AD12" s="8"/>
      <c r="AF12" s="7"/>
      <c r="AG12" s="8"/>
      <c r="AH12" s="9"/>
      <c r="AI12" s="8"/>
      <c r="AJ12" s="8"/>
      <c r="AL12" s="7"/>
      <c r="AM12" s="8"/>
      <c r="AN12" s="9"/>
      <c r="AO12" s="8"/>
      <c r="AP12" s="8"/>
    </row>
    <row r="13" spans="2:43" x14ac:dyDescent="0.2">
      <c r="B13" s="13">
        <f t="shared" si="0"/>
        <v>45705</v>
      </c>
      <c r="C13" s="8">
        <f t="shared" si="1"/>
        <v>50047.96359894846</v>
      </c>
      <c r="D13" s="9">
        <f t="shared" si="2"/>
        <v>0.01</v>
      </c>
      <c r="E13" s="8">
        <f t="shared" si="3"/>
        <v>9.5982395943188834</v>
      </c>
      <c r="F13" s="8">
        <f t="shared" si="4"/>
        <v>50057.561838542781</v>
      </c>
      <c r="H13" s="13">
        <f t="shared" si="5"/>
        <v>45747</v>
      </c>
      <c r="I13" s="8">
        <f t="shared" si="6"/>
        <v>50047.96359894846</v>
      </c>
      <c r="J13" s="9">
        <f t="shared" si="7"/>
        <v>0.01</v>
      </c>
      <c r="K13" s="8">
        <f t="shared" si="8"/>
        <v>9.5982395943188834</v>
      </c>
      <c r="L13" s="8">
        <f t="shared" si="9"/>
        <v>50057.561838542781</v>
      </c>
      <c r="N13" s="13">
        <f t="shared" si="10"/>
        <v>45831</v>
      </c>
      <c r="O13" s="8">
        <f t="shared" si="11"/>
        <v>50047.96359894846</v>
      </c>
      <c r="P13" s="9">
        <f t="shared" si="12"/>
        <v>0.01</v>
      </c>
      <c r="Q13" s="8">
        <f t="shared" si="13"/>
        <v>9.5982395943188834</v>
      </c>
      <c r="R13" s="8">
        <f t="shared" si="14"/>
        <v>50057.561838542781</v>
      </c>
      <c r="T13" s="7"/>
      <c r="U13" s="8"/>
      <c r="V13" s="9"/>
      <c r="W13" s="8"/>
      <c r="X13" s="8"/>
      <c r="Z13" s="7"/>
      <c r="AA13" s="8"/>
      <c r="AB13" s="9"/>
      <c r="AC13" s="8"/>
      <c r="AD13" s="8"/>
      <c r="AF13" s="7"/>
      <c r="AG13" s="8"/>
      <c r="AH13" s="9"/>
      <c r="AI13" s="8"/>
      <c r="AJ13" s="8"/>
      <c r="AL13" s="7"/>
      <c r="AM13" s="8"/>
      <c r="AN13" s="9"/>
      <c r="AO13" s="8"/>
      <c r="AP13" s="8"/>
    </row>
    <row r="14" spans="2:43" x14ac:dyDescent="0.2">
      <c r="B14" s="13">
        <f t="shared" si="0"/>
        <v>45713</v>
      </c>
      <c r="C14" s="8">
        <f t="shared" si="1"/>
        <v>50057.561838542781</v>
      </c>
      <c r="D14" s="9">
        <f t="shared" si="2"/>
        <v>0.01</v>
      </c>
      <c r="E14" s="8">
        <f t="shared" si="3"/>
        <v>9.6000803525972458</v>
      </c>
      <c r="F14" s="8">
        <f t="shared" si="4"/>
        <v>50067.161918895377</v>
      </c>
      <c r="H14" s="13">
        <f t="shared" si="5"/>
        <v>45762</v>
      </c>
      <c r="I14" s="8">
        <f t="shared" si="6"/>
        <v>50057.561838542781</v>
      </c>
      <c r="J14" s="9">
        <f t="shared" si="7"/>
        <v>0.01</v>
      </c>
      <c r="K14" s="8">
        <f t="shared" si="8"/>
        <v>9.6000803525972458</v>
      </c>
      <c r="L14" s="8">
        <f t="shared" si="9"/>
        <v>50067.161918895377</v>
      </c>
      <c r="N14" s="13">
        <f t="shared" si="10"/>
        <v>45860</v>
      </c>
      <c r="O14" s="8">
        <f t="shared" si="11"/>
        <v>50057.561838542781</v>
      </c>
      <c r="P14" s="9">
        <f t="shared" si="12"/>
        <v>0.01</v>
      </c>
      <c r="Q14" s="8">
        <f t="shared" si="13"/>
        <v>9.6000803525972458</v>
      </c>
      <c r="R14" s="8">
        <f t="shared" si="14"/>
        <v>50067.161918895377</v>
      </c>
      <c r="T14" s="7"/>
      <c r="U14" s="8"/>
      <c r="V14" s="9"/>
      <c r="W14" s="8"/>
      <c r="X14" s="8"/>
      <c r="Z14" s="7"/>
      <c r="AA14" s="8"/>
      <c r="AB14" s="9"/>
      <c r="AC14" s="8"/>
      <c r="AD14" s="8"/>
      <c r="AF14" s="7"/>
      <c r="AG14" s="8"/>
      <c r="AH14" s="9"/>
      <c r="AI14" s="8"/>
      <c r="AJ14" s="8"/>
      <c r="AL14" s="7"/>
      <c r="AM14" s="8"/>
      <c r="AN14" s="9"/>
      <c r="AO14" s="8"/>
      <c r="AP14" s="8"/>
    </row>
    <row r="15" spans="2:43" x14ac:dyDescent="0.2">
      <c r="B15" s="13">
        <f t="shared" si="0"/>
        <v>45721</v>
      </c>
      <c r="C15" s="8">
        <f t="shared" si="1"/>
        <v>50067.161918895377</v>
      </c>
      <c r="D15" s="9">
        <f t="shared" si="2"/>
        <v>0.01</v>
      </c>
      <c r="E15" s="8">
        <f t="shared" si="3"/>
        <v>9.6019214638977441</v>
      </c>
      <c r="F15" s="8">
        <f t="shared" si="4"/>
        <v>50076.763840359272</v>
      </c>
      <c r="H15" s="13">
        <f t="shared" si="5"/>
        <v>45777</v>
      </c>
      <c r="I15" s="8">
        <f t="shared" si="6"/>
        <v>50067.161918895377</v>
      </c>
      <c r="J15" s="9">
        <f t="shared" si="7"/>
        <v>0.01</v>
      </c>
      <c r="K15" s="8">
        <f t="shared" si="8"/>
        <v>9.6019214638977441</v>
      </c>
      <c r="L15" s="8">
        <f t="shared" si="9"/>
        <v>50076.763840359272</v>
      </c>
      <c r="N15" s="13">
        <f t="shared" si="10"/>
        <v>45889</v>
      </c>
      <c r="O15" s="8">
        <f t="shared" si="11"/>
        <v>50067.161918895377</v>
      </c>
      <c r="P15" s="9">
        <f t="shared" si="12"/>
        <v>0.01</v>
      </c>
      <c r="Q15" s="8">
        <f t="shared" si="13"/>
        <v>9.6019214638977441</v>
      </c>
      <c r="R15" s="8">
        <f t="shared" si="14"/>
        <v>50076.763840359272</v>
      </c>
      <c r="T15" s="7"/>
      <c r="U15" s="8"/>
      <c r="V15" s="9"/>
      <c r="W15" s="8"/>
      <c r="X15" s="8"/>
      <c r="Z15" s="7"/>
      <c r="AA15" s="8"/>
      <c r="AB15" s="9"/>
      <c r="AC15" s="8"/>
      <c r="AD15" s="8"/>
      <c r="AF15" s="7"/>
      <c r="AG15" s="8"/>
      <c r="AH15" s="9"/>
      <c r="AI15" s="8"/>
      <c r="AJ15" s="8"/>
      <c r="AL15" s="7"/>
      <c r="AM15" s="8"/>
      <c r="AN15" s="9"/>
      <c r="AO15" s="8"/>
      <c r="AP15" s="8"/>
    </row>
    <row r="16" spans="2:43" x14ac:dyDescent="0.2">
      <c r="B16" s="13">
        <f t="shared" si="0"/>
        <v>45729</v>
      </c>
      <c r="C16" s="8">
        <f t="shared" si="1"/>
        <v>50076.763840359272</v>
      </c>
      <c r="D16" s="9">
        <f t="shared" si="2"/>
        <v>0.01</v>
      </c>
      <c r="E16" s="8">
        <f t="shared" si="3"/>
        <v>9.6037629282880808</v>
      </c>
      <c r="F16" s="8">
        <f t="shared" si="4"/>
        <v>50086.367603287559</v>
      </c>
      <c r="H16" s="13">
        <f t="shared" si="5"/>
        <v>45792</v>
      </c>
      <c r="I16" s="8">
        <f t="shared" si="6"/>
        <v>50076.763840359272</v>
      </c>
      <c r="J16" s="9">
        <f t="shared" si="7"/>
        <v>0.01</v>
      </c>
      <c r="K16" s="8">
        <f t="shared" si="8"/>
        <v>9.6037629282880808</v>
      </c>
      <c r="L16" s="8">
        <f t="shared" si="9"/>
        <v>50086.367603287559</v>
      </c>
      <c r="N16" s="13">
        <f t="shared" si="10"/>
        <v>45918</v>
      </c>
      <c r="O16" s="8">
        <f t="shared" si="11"/>
        <v>50076.763840359272</v>
      </c>
      <c r="P16" s="9">
        <f t="shared" si="12"/>
        <v>0.01</v>
      </c>
      <c r="Q16" s="8">
        <f t="shared" si="13"/>
        <v>9.6037629282880808</v>
      </c>
      <c r="R16" s="8">
        <f t="shared" si="14"/>
        <v>50086.367603287559</v>
      </c>
    </row>
    <row r="17" spans="2:18" x14ac:dyDescent="0.2">
      <c r="B17" s="13">
        <f t="shared" si="0"/>
        <v>45737</v>
      </c>
      <c r="C17" s="8">
        <f t="shared" si="1"/>
        <v>50086.367603287559</v>
      </c>
      <c r="D17" s="9">
        <f t="shared" si="2"/>
        <v>0.01</v>
      </c>
      <c r="E17" s="8">
        <f t="shared" si="3"/>
        <v>9.6056047458359703</v>
      </c>
      <c r="F17" s="8">
        <f t="shared" si="4"/>
        <v>50095.973208033392</v>
      </c>
      <c r="H17" s="13">
        <f t="shared" si="5"/>
        <v>45807</v>
      </c>
      <c r="I17" s="8">
        <f t="shared" si="6"/>
        <v>50086.367603287559</v>
      </c>
      <c r="J17" s="9">
        <f t="shared" si="7"/>
        <v>0.01</v>
      </c>
      <c r="K17" s="8">
        <f t="shared" si="8"/>
        <v>9.6056047458359703</v>
      </c>
      <c r="L17" s="8">
        <f t="shared" si="9"/>
        <v>50095.973208033392</v>
      </c>
      <c r="N17" s="13">
        <f t="shared" si="10"/>
        <v>45947</v>
      </c>
      <c r="O17" s="8">
        <f t="shared" si="11"/>
        <v>50086.367603287559</v>
      </c>
      <c r="P17" s="9">
        <f t="shared" si="12"/>
        <v>0.01</v>
      </c>
      <c r="Q17" s="8">
        <f t="shared" si="13"/>
        <v>9.6056047458359703</v>
      </c>
      <c r="R17" s="8">
        <f t="shared" si="14"/>
        <v>50095.973208033392</v>
      </c>
    </row>
    <row r="18" spans="2:18" x14ac:dyDescent="0.2">
      <c r="B18" s="13">
        <f t="shared" si="0"/>
        <v>45745</v>
      </c>
      <c r="C18" s="8">
        <f t="shared" si="1"/>
        <v>50095.973208033392</v>
      </c>
      <c r="D18" s="9">
        <f t="shared" si="2"/>
        <v>0.01</v>
      </c>
      <c r="E18" s="8">
        <f t="shared" si="3"/>
        <v>9.6074469166091436</v>
      </c>
      <c r="F18" s="8">
        <f t="shared" si="4"/>
        <v>50105.580654950005</v>
      </c>
      <c r="H18" s="13">
        <f t="shared" si="5"/>
        <v>45822</v>
      </c>
      <c r="I18" s="8">
        <f t="shared" si="6"/>
        <v>50095.973208033392</v>
      </c>
      <c r="J18" s="9">
        <f t="shared" si="7"/>
        <v>0.01</v>
      </c>
      <c r="K18" s="8">
        <f t="shared" si="8"/>
        <v>9.6074469166091436</v>
      </c>
      <c r="L18" s="8">
        <f t="shared" si="9"/>
        <v>50105.580654950005</v>
      </c>
      <c r="N18" s="13">
        <f t="shared" si="10"/>
        <v>45976</v>
      </c>
      <c r="O18" s="8">
        <f t="shared" si="11"/>
        <v>50095.973208033392</v>
      </c>
      <c r="P18" s="9">
        <f t="shared" si="12"/>
        <v>0.01</v>
      </c>
      <c r="Q18" s="8">
        <f t="shared" si="13"/>
        <v>9.6074469166091436</v>
      </c>
      <c r="R18" s="8">
        <f t="shared" si="14"/>
        <v>50105.580654950005</v>
      </c>
    </row>
    <row r="19" spans="2:18" x14ac:dyDescent="0.2">
      <c r="B19" s="13">
        <f t="shared" si="0"/>
        <v>45753</v>
      </c>
      <c r="C19" s="8">
        <f t="shared" si="1"/>
        <v>50105.580654950005</v>
      </c>
      <c r="D19" s="9">
        <f t="shared" si="2"/>
        <v>0.01</v>
      </c>
      <c r="E19" s="8">
        <f t="shared" si="3"/>
        <v>9.6092894406753437</v>
      </c>
      <c r="F19" s="8">
        <f t="shared" si="4"/>
        <v>50115.18994439068</v>
      </c>
      <c r="H19" s="13">
        <f t="shared" si="5"/>
        <v>45837</v>
      </c>
      <c r="I19" s="8">
        <f t="shared" si="6"/>
        <v>50105.580654950005</v>
      </c>
      <c r="J19" s="9">
        <f t="shared" si="7"/>
        <v>0.01</v>
      </c>
      <c r="K19" s="8">
        <f t="shared" si="8"/>
        <v>9.6092894406753437</v>
      </c>
      <c r="L19" s="8">
        <f t="shared" si="9"/>
        <v>50115.18994439068</v>
      </c>
      <c r="N19" s="13">
        <f t="shared" si="10"/>
        <v>46005</v>
      </c>
      <c r="O19" s="8">
        <f t="shared" si="11"/>
        <v>50105.580654950005</v>
      </c>
      <c r="P19" s="9">
        <f t="shared" si="12"/>
        <v>0.01</v>
      </c>
      <c r="Q19" s="8">
        <f t="shared" si="13"/>
        <v>9.6092894406753437</v>
      </c>
      <c r="R19" s="8">
        <f t="shared" si="14"/>
        <v>50115.18994439068</v>
      </c>
    </row>
    <row r="20" spans="2:18" x14ac:dyDescent="0.2">
      <c r="B20" s="13">
        <f t="shared" si="0"/>
        <v>45761</v>
      </c>
      <c r="C20" s="8">
        <f t="shared" si="1"/>
        <v>50115.18994439068</v>
      </c>
      <c r="D20" s="9">
        <f t="shared" si="2"/>
        <v>0.01</v>
      </c>
      <c r="E20" s="8">
        <f t="shared" si="3"/>
        <v>9.6111323181023209</v>
      </c>
      <c r="F20" s="8">
        <f t="shared" si="4"/>
        <v>50124.801076708784</v>
      </c>
      <c r="H20" s="13">
        <f t="shared" si="5"/>
        <v>45852</v>
      </c>
      <c r="I20" s="8">
        <f t="shared" si="6"/>
        <v>50115.18994439068</v>
      </c>
      <c r="J20" s="9">
        <f t="shared" si="7"/>
        <v>0.01</v>
      </c>
      <c r="K20" s="8">
        <f t="shared" si="8"/>
        <v>9.6111323181023209</v>
      </c>
      <c r="L20" s="8">
        <f t="shared" si="9"/>
        <v>50124.801076708784</v>
      </c>
      <c r="N20" s="19">
        <f>COUNT(N8:N19)</f>
        <v>12</v>
      </c>
      <c r="O20" s="8"/>
      <c r="P20" s="9"/>
      <c r="Q20" s="8"/>
      <c r="R20" s="8"/>
    </row>
    <row r="21" spans="2:18" x14ac:dyDescent="0.2">
      <c r="B21" s="13">
        <f t="shared" si="0"/>
        <v>45769</v>
      </c>
      <c r="C21" s="8">
        <f t="shared" si="1"/>
        <v>50124.801076708784</v>
      </c>
      <c r="D21" s="9">
        <f t="shared" si="2"/>
        <v>0.01</v>
      </c>
      <c r="E21" s="8">
        <f t="shared" si="3"/>
        <v>9.6129755489578486</v>
      </c>
      <c r="F21" s="8">
        <f t="shared" si="4"/>
        <v>50134.414052257744</v>
      </c>
      <c r="H21" s="13">
        <f t="shared" si="5"/>
        <v>45867</v>
      </c>
      <c r="I21" s="8">
        <f t="shared" si="6"/>
        <v>50124.801076708784</v>
      </c>
      <c r="J21" s="9">
        <f t="shared" si="7"/>
        <v>0.01</v>
      </c>
      <c r="K21" s="8">
        <f t="shared" si="8"/>
        <v>9.6129755489578486</v>
      </c>
      <c r="L21" s="8">
        <f t="shared" si="9"/>
        <v>50134.414052257744</v>
      </c>
      <c r="N21" s="19">
        <f>N19-$C$5</f>
        <v>347</v>
      </c>
    </row>
    <row r="22" spans="2:18" x14ac:dyDescent="0.2">
      <c r="B22" s="13">
        <f t="shared" si="0"/>
        <v>45777</v>
      </c>
      <c r="C22" s="8">
        <f t="shared" si="1"/>
        <v>50134.414052257744</v>
      </c>
      <c r="D22" s="9">
        <f t="shared" si="2"/>
        <v>0.01</v>
      </c>
      <c r="E22" s="8">
        <f t="shared" si="3"/>
        <v>9.6148191333097035</v>
      </c>
      <c r="F22" s="8">
        <f t="shared" si="4"/>
        <v>50144.028871391056</v>
      </c>
      <c r="H22" s="13">
        <f t="shared" si="5"/>
        <v>45882</v>
      </c>
      <c r="I22" s="8">
        <f t="shared" si="6"/>
        <v>50134.414052257744</v>
      </c>
      <c r="J22" s="9">
        <f t="shared" si="7"/>
        <v>0.01</v>
      </c>
      <c r="K22" s="8">
        <f t="shared" si="8"/>
        <v>9.6148191333097035</v>
      </c>
      <c r="L22" s="8">
        <f t="shared" si="9"/>
        <v>50144.028871391056</v>
      </c>
    </row>
    <row r="23" spans="2:18" x14ac:dyDescent="0.2">
      <c r="B23" s="13">
        <f t="shared" si="0"/>
        <v>45785</v>
      </c>
      <c r="C23" s="8">
        <f t="shared" si="1"/>
        <v>50144.028871391056</v>
      </c>
      <c r="D23" s="9">
        <f t="shared" si="2"/>
        <v>0.01</v>
      </c>
      <c r="E23" s="8">
        <f t="shared" si="3"/>
        <v>9.6166630712256822</v>
      </c>
      <c r="F23" s="8">
        <f t="shared" si="4"/>
        <v>50153.645534462281</v>
      </c>
      <c r="H23" s="13">
        <f t="shared" si="5"/>
        <v>45897</v>
      </c>
      <c r="I23" s="8">
        <f t="shared" si="6"/>
        <v>50144.028871391056</v>
      </c>
      <c r="J23" s="9">
        <f t="shared" si="7"/>
        <v>0.01</v>
      </c>
      <c r="K23" s="8">
        <f t="shared" si="8"/>
        <v>9.6166630712256822</v>
      </c>
      <c r="L23" s="8">
        <f t="shared" si="9"/>
        <v>50153.645534462281</v>
      </c>
    </row>
    <row r="24" spans="2:18" x14ac:dyDescent="0.2">
      <c r="B24" s="13">
        <f t="shared" si="0"/>
        <v>45793</v>
      </c>
      <c r="C24" s="8">
        <f t="shared" si="1"/>
        <v>50153.645534462281</v>
      </c>
      <c r="D24" s="9">
        <f t="shared" si="2"/>
        <v>0.01</v>
      </c>
      <c r="E24" s="8">
        <f t="shared" si="3"/>
        <v>9.6185073627735882</v>
      </c>
      <c r="F24" s="8">
        <f t="shared" si="4"/>
        <v>50163.264041825052</v>
      </c>
      <c r="H24" s="13">
        <f t="shared" si="5"/>
        <v>45912</v>
      </c>
      <c r="I24" s="8">
        <f t="shared" si="6"/>
        <v>50153.645534462281</v>
      </c>
      <c r="J24" s="9">
        <f t="shared" si="7"/>
        <v>0.01</v>
      </c>
      <c r="K24" s="8">
        <f t="shared" si="8"/>
        <v>9.6185073627735882</v>
      </c>
      <c r="L24" s="8">
        <f t="shared" si="9"/>
        <v>50163.264041825052</v>
      </c>
    </row>
    <row r="25" spans="2:18" x14ac:dyDescent="0.2">
      <c r="B25" s="13">
        <f t="shared" si="0"/>
        <v>45801</v>
      </c>
      <c r="C25" s="8">
        <f t="shared" si="1"/>
        <v>50163.264041825052</v>
      </c>
      <c r="D25" s="9">
        <f t="shared" si="2"/>
        <v>0.01</v>
      </c>
      <c r="E25" s="8">
        <f t="shared" si="3"/>
        <v>9.6203520080212446</v>
      </c>
      <c r="F25" s="8">
        <f t="shared" si="4"/>
        <v>50172.884393833076</v>
      </c>
      <c r="H25" s="13">
        <f t="shared" si="5"/>
        <v>45927</v>
      </c>
      <c r="I25" s="8">
        <f t="shared" si="6"/>
        <v>50163.264041825052</v>
      </c>
      <c r="J25" s="9">
        <f t="shared" si="7"/>
        <v>0.01</v>
      </c>
      <c r="K25" s="8">
        <f t="shared" si="8"/>
        <v>9.6203520080212446</v>
      </c>
      <c r="L25" s="8">
        <f t="shared" si="9"/>
        <v>50172.884393833076</v>
      </c>
    </row>
    <row r="26" spans="2:18" x14ac:dyDescent="0.2">
      <c r="B26" s="13">
        <f t="shared" si="0"/>
        <v>45809</v>
      </c>
      <c r="C26" s="8">
        <f t="shared" si="1"/>
        <v>50172.884393833076</v>
      </c>
      <c r="D26" s="9">
        <f t="shared" si="2"/>
        <v>0.01</v>
      </c>
      <c r="E26" s="8">
        <f t="shared" si="3"/>
        <v>9.6221970070364797</v>
      </c>
      <c r="F26" s="8">
        <f t="shared" si="4"/>
        <v>50182.506590840116</v>
      </c>
      <c r="H26" s="13">
        <f t="shared" si="5"/>
        <v>45942</v>
      </c>
      <c r="I26" s="8">
        <f t="shared" si="6"/>
        <v>50172.884393833076</v>
      </c>
      <c r="J26" s="9">
        <f t="shared" si="7"/>
        <v>0.01</v>
      </c>
      <c r="K26" s="8">
        <f t="shared" si="8"/>
        <v>9.6221970070364797</v>
      </c>
      <c r="L26" s="8">
        <f t="shared" si="9"/>
        <v>50182.506590840116</v>
      </c>
    </row>
    <row r="27" spans="2:18" x14ac:dyDescent="0.2">
      <c r="B27" s="13">
        <f t="shared" si="0"/>
        <v>45817</v>
      </c>
      <c r="C27" s="8">
        <f t="shared" si="1"/>
        <v>50182.506590840116</v>
      </c>
      <c r="D27" s="9">
        <f t="shared" si="2"/>
        <v>0.01</v>
      </c>
      <c r="E27" s="8">
        <f t="shared" si="3"/>
        <v>9.6240423598871452</v>
      </c>
      <c r="F27" s="8">
        <f t="shared" si="4"/>
        <v>50192.130633200002</v>
      </c>
      <c r="H27" s="13">
        <f t="shared" si="5"/>
        <v>45957</v>
      </c>
      <c r="I27" s="8">
        <f t="shared" si="6"/>
        <v>50182.506590840116</v>
      </c>
      <c r="J27" s="9">
        <f t="shared" si="7"/>
        <v>0.01</v>
      </c>
      <c r="K27" s="8">
        <f t="shared" si="8"/>
        <v>9.6240423598871452</v>
      </c>
      <c r="L27" s="8">
        <f t="shared" si="9"/>
        <v>50192.130633200002</v>
      </c>
    </row>
    <row r="28" spans="2:18" x14ac:dyDescent="0.2">
      <c r="B28" s="13">
        <f t="shared" si="0"/>
        <v>45825</v>
      </c>
      <c r="C28" s="8">
        <f t="shared" si="1"/>
        <v>50192.130633200002</v>
      </c>
      <c r="D28" s="9">
        <f t="shared" si="2"/>
        <v>0.01</v>
      </c>
      <c r="E28" s="8">
        <f t="shared" si="3"/>
        <v>9.6258880666410978</v>
      </c>
      <c r="F28" s="8">
        <f t="shared" si="4"/>
        <v>50201.756521266645</v>
      </c>
      <c r="H28" s="13">
        <f t="shared" si="5"/>
        <v>45972</v>
      </c>
      <c r="I28" s="8">
        <f t="shared" si="6"/>
        <v>50192.130633200002</v>
      </c>
      <c r="J28" s="9">
        <f t="shared" si="7"/>
        <v>0.01</v>
      </c>
      <c r="K28" s="8">
        <f t="shared" si="8"/>
        <v>9.6258880666410978</v>
      </c>
      <c r="L28" s="8">
        <f t="shared" si="9"/>
        <v>50201.756521266645</v>
      </c>
    </row>
    <row r="29" spans="2:18" x14ac:dyDescent="0.2">
      <c r="B29" s="13">
        <f t="shared" si="0"/>
        <v>45833</v>
      </c>
      <c r="C29" s="8">
        <f t="shared" si="1"/>
        <v>50201.756521266645</v>
      </c>
      <c r="D29" s="9">
        <f t="shared" si="2"/>
        <v>0.01</v>
      </c>
      <c r="E29" s="8">
        <f t="shared" si="3"/>
        <v>9.6277341273662067</v>
      </c>
      <c r="F29" s="8">
        <f t="shared" si="4"/>
        <v>50211.384255394012</v>
      </c>
      <c r="H29" s="13">
        <f t="shared" si="5"/>
        <v>45987</v>
      </c>
      <c r="I29" s="8">
        <f t="shared" si="6"/>
        <v>50201.756521266645</v>
      </c>
      <c r="J29" s="9">
        <f t="shared" si="7"/>
        <v>0.01</v>
      </c>
      <c r="K29" s="8">
        <f t="shared" si="8"/>
        <v>9.6277341273662067</v>
      </c>
      <c r="L29" s="8">
        <f t="shared" si="9"/>
        <v>50211.384255394012</v>
      </c>
    </row>
    <row r="30" spans="2:18" x14ac:dyDescent="0.2">
      <c r="B30" s="13">
        <f t="shared" si="0"/>
        <v>45841</v>
      </c>
      <c r="C30" s="8">
        <f t="shared" si="1"/>
        <v>50211.384255394012</v>
      </c>
      <c r="D30" s="9">
        <f t="shared" si="2"/>
        <v>0.01</v>
      </c>
      <c r="E30" s="8">
        <f t="shared" si="3"/>
        <v>9.6295805421303573</v>
      </c>
      <c r="F30" s="8">
        <f t="shared" si="4"/>
        <v>50221.013835936144</v>
      </c>
      <c r="H30" s="13">
        <f t="shared" si="5"/>
        <v>46002</v>
      </c>
      <c r="I30" s="8">
        <f t="shared" si="6"/>
        <v>50211.384255394012</v>
      </c>
      <c r="J30" s="9">
        <f t="shared" si="7"/>
        <v>0.01</v>
      </c>
      <c r="K30" s="8">
        <f t="shared" si="8"/>
        <v>9.6295805421303573</v>
      </c>
      <c r="L30" s="8">
        <f t="shared" si="9"/>
        <v>50221.013835936144</v>
      </c>
    </row>
    <row r="31" spans="2:18" x14ac:dyDescent="0.2">
      <c r="B31" s="13">
        <f t="shared" si="0"/>
        <v>45849</v>
      </c>
      <c r="C31" s="8">
        <f t="shared" si="1"/>
        <v>50221.013835936144</v>
      </c>
      <c r="D31" s="9">
        <f t="shared" si="2"/>
        <v>0.01</v>
      </c>
      <c r="E31" s="8">
        <f t="shared" si="3"/>
        <v>9.6314273110014526</v>
      </c>
      <c r="F31" s="8">
        <f t="shared" si="4"/>
        <v>50230.645263247148</v>
      </c>
      <c r="H31" s="13">
        <f t="shared" si="5"/>
        <v>46017</v>
      </c>
      <c r="I31" s="8">
        <f t="shared" si="6"/>
        <v>50221.013835936144</v>
      </c>
      <c r="J31" s="9">
        <f t="shared" si="7"/>
        <v>0.01</v>
      </c>
      <c r="K31" s="8">
        <f t="shared" si="8"/>
        <v>9.6314273110014526</v>
      </c>
      <c r="L31" s="8">
        <f t="shared" si="9"/>
        <v>50230.645263247148</v>
      </c>
    </row>
    <row r="32" spans="2:18" x14ac:dyDescent="0.2">
      <c r="B32" s="13">
        <f t="shared" si="0"/>
        <v>45857</v>
      </c>
      <c r="C32" s="8">
        <f t="shared" si="1"/>
        <v>50230.645263247148</v>
      </c>
      <c r="D32" s="9">
        <f t="shared" si="2"/>
        <v>0.01</v>
      </c>
      <c r="E32" s="8">
        <f t="shared" si="3"/>
        <v>9.633274434047399</v>
      </c>
      <c r="F32" s="8">
        <f t="shared" si="4"/>
        <v>50240.278537681195</v>
      </c>
      <c r="H32" s="19">
        <f>COUNT(H8:H31)</f>
        <v>24</v>
      </c>
      <c r="I32" s="8"/>
      <c r="J32" s="9"/>
      <c r="K32" s="8"/>
      <c r="L32" s="8"/>
    </row>
    <row r="33" spans="2:8" x14ac:dyDescent="0.2">
      <c r="B33" s="13">
        <f t="shared" si="0"/>
        <v>45865</v>
      </c>
      <c r="C33" s="8">
        <f t="shared" si="1"/>
        <v>50240.278537681195</v>
      </c>
      <c r="D33" s="9">
        <f t="shared" si="2"/>
        <v>0.01</v>
      </c>
      <c r="E33" s="8">
        <f t="shared" si="3"/>
        <v>9.6351219113361193</v>
      </c>
      <c r="F33" s="8">
        <f t="shared" si="4"/>
        <v>50249.91365959253</v>
      </c>
      <c r="H33" s="19">
        <f>H31-$C$5</f>
        <v>359</v>
      </c>
    </row>
    <row r="34" spans="2:8" x14ac:dyDescent="0.2">
      <c r="B34" s="13">
        <f t="shared" si="0"/>
        <v>45873</v>
      </c>
      <c r="C34" s="8">
        <f t="shared" si="1"/>
        <v>50249.91365959253</v>
      </c>
      <c r="D34" s="9">
        <f t="shared" si="2"/>
        <v>0.01</v>
      </c>
      <c r="E34" s="8">
        <f t="shared" si="3"/>
        <v>9.6369697429355554</v>
      </c>
      <c r="F34" s="8">
        <f t="shared" si="4"/>
        <v>50259.550629335463</v>
      </c>
    </row>
    <row r="35" spans="2:8" x14ac:dyDescent="0.2">
      <c r="B35" s="13">
        <f t="shared" si="0"/>
        <v>45881</v>
      </c>
      <c r="C35" s="8">
        <f t="shared" si="1"/>
        <v>50259.550629335463</v>
      </c>
      <c r="D35" s="9">
        <f t="shared" si="2"/>
        <v>0.01</v>
      </c>
      <c r="E35" s="8">
        <f t="shared" si="3"/>
        <v>9.6388179289136513</v>
      </c>
      <c r="F35" s="8">
        <f t="shared" si="4"/>
        <v>50269.189447264376</v>
      </c>
    </row>
    <row r="36" spans="2:8" x14ac:dyDescent="0.2">
      <c r="B36" s="13">
        <f t="shared" ref="B36:B52" si="20">+B35+1+$C$6</f>
        <v>45889</v>
      </c>
      <c r="C36" s="8">
        <f t="shared" ref="C36:C52" si="21">+F35</f>
        <v>50269.189447264376</v>
      </c>
      <c r="D36" s="9">
        <f t="shared" si="2"/>
        <v>0.01</v>
      </c>
      <c r="E36" s="8">
        <f t="shared" ref="E36:E52" si="22">((C36*D36)/365)*$C$6</f>
        <v>9.6406664693383739</v>
      </c>
      <c r="F36" s="8">
        <f t="shared" ref="F36:F52" si="23">C36+E36</f>
        <v>50278.830113733711</v>
      </c>
    </row>
    <row r="37" spans="2:8" x14ac:dyDescent="0.2">
      <c r="B37" s="13">
        <f t="shared" si="20"/>
        <v>45897</v>
      </c>
      <c r="C37" s="8">
        <f t="shared" si="21"/>
        <v>50278.830113733711</v>
      </c>
      <c r="D37" s="9">
        <f t="shared" si="2"/>
        <v>0.01</v>
      </c>
      <c r="E37" s="8">
        <f t="shared" si="22"/>
        <v>9.6425153642776991</v>
      </c>
      <c r="F37" s="8">
        <f t="shared" si="23"/>
        <v>50288.472629097989</v>
      </c>
    </row>
    <row r="38" spans="2:8" x14ac:dyDescent="0.2">
      <c r="B38" s="13">
        <f t="shared" si="20"/>
        <v>45905</v>
      </c>
      <c r="C38" s="8">
        <f t="shared" si="21"/>
        <v>50288.472629097989</v>
      </c>
      <c r="D38" s="9">
        <f t="shared" si="2"/>
        <v>0.01</v>
      </c>
      <c r="E38" s="8">
        <f t="shared" si="22"/>
        <v>9.6443646137996151</v>
      </c>
      <c r="F38" s="8">
        <f t="shared" si="23"/>
        <v>50298.116993711788</v>
      </c>
    </row>
    <row r="39" spans="2:8" x14ac:dyDescent="0.2">
      <c r="B39" s="13">
        <f t="shared" si="20"/>
        <v>45913</v>
      </c>
      <c r="C39" s="8">
        <f t="shared" si="21"/>
        <v>50298.116993711788</v>
      </c>
      <c r="D39" s="9">
        <f t="shared" si="2"/>
        <v>0.01</v>
      </c>
      <c r="E39" s="8">
        <f t="shared" si="22"/>
        <v>9.6462142179721244</v>
      </c>
      <c r="F39" s="8">
        <f t="shared" si="23"/>
        <v>50307.763207929762</v>
      </c>
    </row>
    <row r="40" spans="2:8" x14ac:dyDescent="0.2">
      <c r="B40" s="13">
        <f t="shared" si="20"/>
        <v>45921</v>
      </c>
      <c r="C40" s="8">
        <f t="shared" si="21"/>
        <v>50307.763207929762</v>
      </c>
      <c r="D40" s="9">
        <f t="shared" si="2"/>
        <v>0.01</v>
      </c>
      <c r="E40" s="8">
        <f t="shared" si="22"/>
        <v>9.648064176863242</v>
      </c>
      <c r="F40" s="8">
        <f t="shared" si="23"/>
        <v>50317.411272106627</v>
      </c>
    </row>
    <row r="41" spans="2:8" x14ac:dyDescent="0.2">
      <c r="B41" s="13">
        <f t="shared" si="20"/>
        <v>45929</v>
      </c>
      <c r="C41" s="8">
        <f t="shared" si="21"/>
        <v>50317.411272106627</v>
      </c>
      <c r="D41" s="9">
        <f t="shared" si="2"/>
        <v>0.01</v>
      </c>
      <c r="E41" s="8">
        <f t="shared" si="22"/>
        <v>9.649914490540997</v>
      </c>
      <c r="F41" s="8">
        <f t="shared" si="23"/>
        <v>50327.061186597166</v>
      </c>
    </row>
    <row r="42" spans="2:8" x14ac:dyDescent="0.2">
      <c r="B42" s="13">
        <f t="shared" si="20"/>
        <v>45937</v>
      </c>
      <c r="C42" s="8">
        <f t="shared" si="21"/>
        <v>50327.061186597166</v>
      </c>
      <c r="D42" s="9">
        <f t="shared" si="2"/>
        <v>0.01</v>
      </c>
      <c r="E42" s="8">
        <f t="shared" si="22"/>
        <v>9.6517651590734292</v>
      </c>
      <c r="F42" s="8">
        <f t="shared" si="23"/>
        <v>50336.712951756243</v>
      </c>
    </row>
    <row r="43" spans="2:8" x14ac:dyDescent="0.2">
      <c r="B43" s="13">
        <f t="shared" si="20"/>
        <v>45945</v>
      </c>
      <c r="C43" s="8">
        <f t="shared" si="21"/>
        <v>50336.712951756243</v>
      </c>
      <c r="D43" s="9">
        <f t="shared" si="2"/>
        <v>0.01</v>
      </c>
      <c r="E43" s="8">
        <f t="shared" si="22"/>
        <v>9.6536161825285944</v>
      </c>
      <c r="F43" s="8">
        <f t="shared" si="23"/>
        <v>50346.36656793877</v>
      </c>
    </row>
    <row r="44" spans="2:8" x14ac:dyDescent="0.2">
      <c r="B44" s="13">
        <f t="shared" si="20"/>
        <v>45953</v>
      </c>
      <c r="C44" s="8">
        <f t="shared" si="21"/>
        <v>50346.36656793877</v>
      </c>
      <c r="D44" s="9">
        <f t="shared" si="2"/>
        <v>0.01</v>
      </c>
      <c r="E44" s="8">
        <f t="shared" si="22"/>
        <v>9.655467560974559</v>
      </c>
      <c r="F44" s="8">
        <f t="shared" si="23"/>
        <v>50356.022035499744</v>
      </c>
    </row>
    <row r="45" spans="2:8" x14ac:dyDescent="0.2">
      <c r="B45" s="13">
        <f t="shared" si="20"/>
        <v>45961</v>
      </c>
      <c r="C45" s="8">
        <f t="shared" si="21"/>
        <v>50356.022035499744</v>
      </c>
      <c r="D45" s="9">
        <f t="shared" si="2"/>
        <v>0.01</v>
      </c>
      <c r="E45" s="8">
        <f t="shared" si="22"/>
        <v>9.6573192944794037</v>
      </c>
      <c r="F45" s="8">
        <f t="shared" si="23"/>
        <v>50365.679354794222</v>
      </c>
    </row>
    <row r="46" spans="2:8" x14ac:dyDescent="0.2">
      <c r="B46" s="13">
        <f t="shared" si="20"/>
        <v>45969</v>
      </c>
      <c r="C46" s="8">
        <f t="shared" si="21"/>
        <v>50365.679354794222</v>
      </c>
      <c r="D46" s="9">
        <f t="shared" si="2"/>
        <v>0.01</v>
      </c>
      <c r="E46" s="8">
        <f t="shared" si="22"/>
        <v>9.6591713831112216</v>
      </c>
      <c r="F46" s="8">
        <f t="shared" si="23"/>
        <v>50375.338526177329</v>
      </c>
    </row>
    <row r="47" spans="2:8" x14ac:dyDescent="0.2">
      <c r="B47" s="13">
        <f t="shared" si="20"/>
        <v>45977</v>
      </c>
      <c r="C47" s="8">
        <f t="shared" si="21"/>
        <v>50375.338526177329</v>
      </c>
      <c r="D47" s="9">
        <f t="shared" si="2"/>
        <v>0.01</v>
      </c>
      <c r="E47" s="8">
        <f t="shared" si="22"/>
        <v>9.6610238269381181</v>
      </c>
      <c r="F47" s="8">
        <f t="shared" si="23"/>
        <v>50384.999550004264</v>
      </c>
    </row>
    <row r="48" spans="2:8" x14ac:dyDescent="0.2">
      <c r="B48" s="13">
        <f t="shared" si="20"/>
        <v>45985</v>
      </c>
      <c r="C48" s="8">
        <f t="shared" si="21"/>
        <v>50384.999550004264</v>
      </c>
      <c r="D48" s="9">
        <f t="shared" si="2"/>
        <v>0.01</v>
      </c>
      <c r="E48" s="8">
        <f t="shared" si="22"/>
        <v>9.6628766260282148</v>
      </c>
      <c r="F48" s="8">
        <f t="shared" si="23"/>
        <v>50394.66242663029</v>
      </c>
    </row>
    <row r="49" spans="2:6" x14ac:dyDescent="0.2">
      <c r="B49" s="13">
        <f t="shared" si="20"/>
        <v>45993</v>
      </c>
      <c r="C49" s="8">
        <f t="shared" si="21"/>
        <v>50394.66242663029</v>
      </c>
      <c r="D49" s="9">
        <f t="shared" si="2"/>
        <v>0.01</v>
      </c>
      <c r="E49" s="8">
        <f t="shared" si="22"/>
        <v>9.6647297804496457</v>
      </c>
      <c r="F49" s="8">
        <f t="shared" si="23"/>
        <v>50404.327156410742</v>
      </c>
    </row>
    <row r="50" spans="2:6" x14ac:dyDescent="0.2">
      <c r="B50" s="13">
        <f t="shared" si="20"/>
        <v>46001</v>
      </c>
      <c r="C50" s="8">
        <f t="shared" si="21"/>
        <v>50404.327156410742</v>
      </c>
      <c r="D50" s="9">
        <f t="shared" si="2"/>
        <v>0.01</v>
      </c>
      <c r="E50" s="8">
        <f t="shared" si="22"/>
        <v>9.6665832902705535</v>
      </c>
      <c r="F50" s="8">
        <f t="shared" si="23"/>
        <v>50413.993739701014</v>
      </c>
    </row>
    <row r="51" spans="2:6" x14ac:dyDescent="0.2">
      <c r="B51" s="13">
        <f t="shared" si="20"/>
        <v>46009</v>
      </c>
      <c r="C51" s="8">
        <f t="shared" si="21"/>
        <v>50413.993739701014</v>
      </c>
      <c r="D51" s="9">
        <f t="shared" si="2"/>
        <v>0.01</v>
      </c>
      <c r="E51" s="8">
        <f t="shared" si="22"/>
        <v>9.6684371555590989</v>
      </c>
      <c r="F51" s="8">
        <f t="shared" si="23"/>
        <v>50423.662176856575</v>
      </c>
    </row>
    <row r="52" spans="2:6" x14ac:dyDescent="0.2">
      <c r="B52" s="13">
        <f t="shared" si="20"/>
        <v>46017</v>
      </c>
      <c r="C52" s="8">
        <f t="shared" si="21"/>
        <v>50423.662176856575</v>
      </c>
      <c r="D52" s="9">
        <f t="shared" si="2"/>
        <v>0.01</v>
      </c>
      <c r="E52" s="8">
        <f t="shared" si="22"/>
        <v>9.670291376383453</v>
      </c>
      <c r="F52" s="8">
        <f t="shared" si="23"/>
        <v>50433.332468232955</v>
      </c>
    </row>
    <row r="53" spans="2:6" x14ac:dyDescent="0.2">
      <c r="B53" s="19">
        <f>COUNT(B8:B52)</f>
        <v>45</v>
      </c>
      <c r="C53" s="8"/>
      <c r="D53" s="9"/>
      <c r="E53" s="8"/>
      <c r="F53" s="8"/>
    </row>
    <row r="54" spans="2:6" x14ac:dyDescent="0.2">
      <c r="B54" s="19">
        <f>B52-$C$5</f>
        <v>359</v>
      </c>
      <c r="C54" s="8"/>
      <c r="D54" s="9"/>
      <c r="E54" s="8"/>
      <c r="F54" s="8"/>
    </row>
    <row r="55" spans="2:6" x14ac:dyDescent="0.2">
      <c r="B55" s="13"/>
      <c r="C55" s="8"/>
      <c r="D55" s="9"/>
      <c r="E55" s="8"/>
      <c r="F55" s="8"/>
    </row>
    <row r="56" spans="2:6" x14ac:dyDescent="0.2">
      <c r="B56" s="13"/>
      <c r="C56" s="8"/>
      <c r="D56" s="9"/>
      <c r="E56" s="8"/>
      <c r="F56" s="8"/>
    </row>
  </sheetData>
  <mergeCells count="1">
    <mergeCell ref="C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EF75-8920-49CC-B941-AEE065E8BF59}">
  <dimension ref="B2:I28"/>
  <sheetViews>
    <sheetView tabSelected="1" topLeftCell="A10" workbookViewId="0">
      <selection activeCell="D28" sqref="D28"/>
    </sheetView>
  </sheetViews>
  <sheetFormatPr baseColWidth="10" defaultRowHeight="15" x14ac:dyDescent="0.2"/>
  <cols>
    <col min="2" max="2" width="15.109375" bestFit="1" customWidth="1"/>
    <col min="3" max="3" width="24.88671875" bestFit="1" customWidth="1"/>
    <col min="4" max="4" width="9.6640625" bestFit="1" customWidth="1"/>
    <col min="6" max="6" width="12" bestFit="1" customWidth="1"/>
  </cols>
  <sheetData>
    <row r="2" spans="2:7" ht="20.25" x14ac:dyDescent="0.3">
      <c r="C2" s="1" t="s">
        <v>0</v>
      </c>
      <c r="D2" s="1"/>
      <c r="E2" s="1"/>
      <c r="F2" s="1"/>
    </row>
    <row r="3" spans="2:7" ht="18" x14ac:dyDescent="0.25">
      <c r="C3" s="2" t="s">
        <v>1</v>
      </c>
      <c r="D3" s="2"/>
      <c r="E3" s="2"/>
      <c r="F3" s="2"/>
    </row>
    <row r="4" spans="2:7" ht="18" x14ac:dyDescent="0.25">
      <c r="C4" s="3" t="s">
        <v>8</v>
      </c>
      <c r="D4" s="4"/>
      <c r="E4" s="4"/>
      <c r="F4" s="4"/>
    </row>
    <row r="5" spans="2:7" ht="15.75" x14ac:dyDescent="0.25">
      <c r="C5" s="21">
        <f>DETALLE!C5</f>
        <v>45658</v>
      </c>
      <c r="D5" s="21"/>
      <c r="E5" s="21"/>
      <c r="F5" s="21"/>
      <c r="G5" s="12"/>
    </row>
    <row r="7" spans="2:7" x14ac:dyDescent="0.2">
      <c r="B7" t="s">
        <v>9</v>
      </c>
      <c r="C7" s="16">
        <f>C5</f>
        <v>45658</v>
      </c>
    </row>
    <row r="8" spans="2:7" x14ac:dyDescent="0.2">
      <c r="B8" t="s">
        <v>11</v>
      </c>
      <c r="C8" s="8">
        <f>DETALLE!C8</f>
        <v>50000</v>
      </c>
    </row>
    <row r="10" spans="2:7" ht="15.75" x14ac:dyDescent="0.25"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4</v>
      </c>
      <c r="G10" s="17" t="s">
        <v>16</v>
      </c>
    </row>
    <row r="11" spans="2:7" x14ac:dyDescent="0.2">
      <c r="B11" s="6">
        <f>DETALLE!C6</f>
        <v>7</v>
      </c>
      <c r="C11" s="18">
        <f>DETALLE!E6</f>
        <v>0.01</v>
      </c>
      <c r="D11" s="20">
        <f>DETALLE!B53</f>
        <v>45</v>
      </c>
      <c r="E11" s="20">
        <f>DETALLE!B54</f>
        <v>359</v>
      </c>
      <c r="F11" s="8">
        <f>DETALLE!F6</f>
        <v>433.33246823295485</v>
      </c>
      <c r="G11" s="8">
        <f t="shared" ref="G11:G17" si="0">F11/E11</f>
        <v>1.2070542290611557</v>
      </c>
    </row>
    <row r="12" spans="2:7" x14ac:dyDescent="0.2">
      <c r="B12" s="6">
        <f>DETALLE!I6</f>
        <v>14</v>
      </c>
      <c r="C12" s="18">
        <f>DETALLE!K6</f>
        <v>0.01</v>
      </c>
      <c r="D12" s="20">
        <f>DETALLE!H32</f>
        <v>24</v>
      </c>
      <c r="E12" s="20">
        <f>DETALLE!H33</f>
        <v>359</v>
      </c>
      <c r="F12" s="8">
        <f>DETALLE!L6</f>
        <v>230.64526324714825</v>
      </c>
      <c r="G12" s="8">
        <f t="shared" si="0"/>
        <v>0.64246591433746025</v>
      </c>
    </row>
    <row r="13" spans="2:7" x14ac:dyDescent="0.2">
      <c r="B13" s="6">
        <f>DETALLE!O6</f>
        <v>28</v>
      </c>
      <c r="C13" s="18">
        <f>DETALLE!Q6</f>
        <v>0.01</v>
      </c>
      <c r="D13" s="20">
        <f>DETALLE!N20</f>
        <v>12</v>
      </c>
      <c r="E13" s="20">
        <f>DETALLE!N21</f>
        <v>347</v>
      </c>
      <c r="F13" s="8">
        <f>DETALLE!R6</f>
        <v>115.18994439068047</v>
      </c>
      <c r="G13" s="8">
        <f t="shared" si="0"/>
        <v>0.33195949392126933</v>
      </c>
    </row>
    <row r="14" spans="2:7" x14ac:dyDescent="0.2">
      <c r="B14" s="6">
        <f>DETALLE!U6</f>
        <v>91</v>
      </c>
      <c r="C14" s="18">
        <f>DETALLE!W6</f>
        <v>1.26E-2</v>
      </c>
      <c r="D14" s="20">
        <f>DETALLE!T11</f>
        <v>3</v>
      </c>
      <c r="E14" s="20">
        <f>DETALLE!T12</f>
        <v>275</v>
      </c>
      <c r="F14" s="8">
        <f>DETALLE!X6</f>
        <v>36.255334809458873</v>
      </c>
      <c r="G14" s="8">
        <f t="shared" si="0"/>
        <v>0.131837581125305</v>
      </c>
    </row>
    <row r="15" spans="2:7" x14ac:dyDescent="0.2">
      <c r="B15" s="6">
        <f>DETALLE!AA6</f>
        <v>182</v>
      </c>
      <c r="C15" s="18">
        <f>DETALLE!AC6</f>
        <v>1.5100000000000001E-2</v>
      </c>
      <c r="D15" s="20">
        <f>DETALLE!Z10</f>
        <v>2</v>
      </c>
      <c r="E15" s="20">
        <f>DETALLE!Z11</f>
        <v>365</v>
      </c>
      <c r="F15" s="8">
        <f>DETALLE!AD6</f>
        <v>28.963097200226912</v>
      </c>
      <c r="G15" s="8">
        <f t="shared" si="0"/>
        <v>7.935095123349839E-2</v>
      </c>
    </row>
    <row r="16" spans="2:7" x14ac:dyDescent="0.2">
      <c r="B16" s="6">
        <f>DETALLE!AG6</f>
        <v>270</v>
      </c>
      <c r="C16" s="18">
        <f>DETALLE!AI6</f>
        <v>1.7500000000000002E-2</v>
      </c>
      <c r="D16" s="20">
        <f>DETALLE!AF10</f>
        <v>1</v>
      </c>
      <c r="E16" s="20">
        <f>DETALLE!AF11</f>
        <v>270</v>
      </c>
      <c r="F16" s="8">
        <f>DETALLE!AJ6</f>
        <v>33.567275755303854</v>
      </c>
      <c r="G16" s="8">
        <f t="shared" si="0"/>
        <v>0.12432324353816242</v>
      </c>
    </row>
    <row r="17" spans="2:9" x14ac:dyDescent="0.2">
      <c r="B17" s="6">
        <f>DETALLE!AM6</f>
        <v>360</v>
      </c>
      <c r="C17" s="18">
        <f>DETALLE!AO6</f>
        <v>0.02</v>
      </c>
      <c r="D17" s="20">
        <f>DETALLE!AL10</f>
        <v>1</v>
      </c>
      <c r="E17" s="20">
        <f>DETALLE!AL11</f>
        <v>360</v>
      </c>
      <c r="F17" s="8">
        <f>DETALLE!AP6</f>
        <v>19.17808219177823</v>
      </c>
      <c r="G17" s="8">
        <f t="shared" si="0"/>
        <v>5.3272450532717307E-2</v>
      </c>
    </row>
    <row r="21" spans="2:9" x14ac:dyDescent="0.2">
      <c r="B21" t="s">
        <v>17</v>
      </c>
    </row>
    <row r="22" spans="2:9" ht="15.75" x14ac:dyDescent="0.25">
      <c r="B22" s="17" t="s">
        <v>12</v>
      </c>
      <c r="C22" s="17" t="s">
        <v>13</v>
      </c>
      <c r="D22" s="17" t="s">
        <v>14</v>
      </c>
      <c r="E22" s="17" t="s">
        <v>15</v>
      </c>
      <c r="F22" s="17" t="s">
        <v>4</v>
      </c>
      <c r="G22" s="17" t="s">
        <v>18</v>
      </c>
      <c r="H22" s="17" t="s">
        <v>19</v>
      </c>
      <c r="I22" s="17" t="s">
        <v>21</v>
      </c>
    </row>
    <row r="23" spans="2:9" x14ac:dyDescent="0.2">
      <c r="B23" s="6">
        <v>28</v>
      </c>
      <c r="C23" s="18">
        <v>3.0195E-2</v>
      </c>
      <c r="D23" s="20">
        <v>1</v>
      </c>
      <c r="E23" s="20">
        <v>28</v>
      </c>
      <c r="F23" s="8">
        <v>150500</v>
      </c>
      <c r="G23" s="8">
        <v>353.45</v>
      </c>
      <c r="H23" s="22">
        <v>-57.72</v>
      </c>
      <c r="I23" s="8">
        <f>SUM(G23:H23)</f>
        <v>295.73</v>
      </c>
    </row>
    <row r="25" spans="2:9" x14ac:dyDescent="0.2">
      <c r="F25" s="8">
        <v>150500</v>
      </c>
      <c r="G25" s="18">
        <v>3.0195E-2</v>
      </c>
      <c r="H25" s="8">
        <f>F25*G25</f>
        <v>4544.3474999999999</v>
      </c>
    </row>
    <row r="26" spans="2:9" x14ac:dyDescent="0.2">
      <c r="G26" t="s">
        <v>20</v>
      </c>
      <c r="H26" s="8">
        <f>H25/365.25</f>
        <v>12.441745379876796</v>
      </c>
    </row>
    <row r="27" spans="2:9" x14ac:dyDescent="0.2">
      <c r="G27" t="s">
        <v>2</v>
      </c>
      <c r="H27" s="8">
        <f>H26*28</f>
        <v>348.3688706365503</v>
      </c>
    </row>
    <row r="28" spans="2:9" x14ac:dyDescent="0.2">
      <c r="C28" t="s">
        <v>22</v>
      </c>
    </row>
  </sheetData>
  <mergeCells count="1"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2025-02-25T19:24:41Z</dcterms:created>
  <dcterms:modified xsi:type="dcterms:W3CDTF">2025-04-04T18:18:42Z</dcterms:modified>
</cp:coreProperties>
</file>